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25" yWindow="-75" windowWidth="9630" windowHeight="13440" tabRatio="833" firstSheet="4" activeTab="32"/>
  </bookViews>
  <sheets>
    <sheet name="Table des matières" sheetId="1" r:id="rId1"/>
    <sheet name="24.1.1" sheetId="2" r:id="rId2"/>
    <sheet name="24.1.2" sheetId="3" r:id="rId3"/>
    <sheet name="24.1.3" sheetId="4" r:id="rId4"/>
    <sheet name="24.1.4" sheetId="5" r:id="rId5"/>
    <sheet name="24.1.5" sheetId="43" r:id="rId6"/>
    <sheet name="24.1.6" sheetId="7" r:id="rId7"/>
    <sheet name="24.1.7" sheetId="8" r:id="rId8"/>
    <sheet name="5.1.8" sheetId="9" state="hidden" r:id="rId9"/>
    <sheet name="5.2.8" sheetId="17" state="hidden" r:id="rId10"/>
    <sheet name="24.3.1" sheetId="18" r:id="rId11"/>
    <sheet name="24.3.2" sheetId="19" r:id="rId12"/>
    <sheet name="24.3.3" sheetId="20" r:id="rId13"/>
    <sheet name="24.3.4" sheetId="21" r:id="rId14"/>
    <sheet name="24.3.5" sheetId="22" r:id="rId15"/>
    <sheet name="24.3.6" sheetId="23" r:id="rId16"/>
    <sheet name="24.3.7" sheetId="24" r:id="rId17"/>
    <sheet name="5.3.8" sheetId="25" state="hidden" r:id="rId18"/>
    <sheet name="24.4.1" sheetId="26" r:id="rId19"/>
    <sheet name="24.4.2" sheetId="27" r:id="rId20"/>
    <sheet name="24.4.3" sheetId="28" r:id="rId21"/>
    <sheet name="24.4.4" sheetId="29" r:id="rId22"/>
    <sheet name="24.4.5" sheetId="30" r:id="rId23"/>
    <sheet name="24.4.6" sheetId="31" r:id="rId24"/>
    <sheet name="24.4.7" sheetId="32" r:id="rId25"/>
    <sheet name="5.4.8" sheetId="33" state="hidden" r:id="rId26"/>
    <sheet name="24.5.1" sheetId="34" r:id="rId27"/>
    <sheet name="24.5.2" sheetId="35" r:id="rId28"/>
    <sheet name="24.5.3" sheetId="36" r:id="rId29"/>
    <sheet name="24.5.4" sheetId="37" r:id="rId30"/>
    <sheet name="24.5.5" sheetId="38" r:id="rId31"/>
    <sheet name="24.5.6" sheetId="39" r:id="rId32"/>
    <sheet name="24.5.7" sheetId="40" r:id="rId33"/>
    <sheet name="5.5.8" sheetId="41" state="hidden" r:id="rId34"/>
    <sheet name="Feuil1" sheetId="42" r:id="rId35"/>
  </sheets>
  <externalReferences>
    <externalReference r:id="rId36"/>
  </externalReferences>
  <calcPr calcId="145621"/>
</workbook>
</file>

<file path=xl/calcChain.xml><?xml version="1.0" encoding="utf-8"?>
<calcChain xmlns="http://schemas.openxmlformats.org/spreadsheetml/2006/main">
  <c r="M19" i="26" l="1"/>
  <c r="M18" i="26"/>
  <c r="L18" i="26"/>
  <c r="M17" i="26"/>
  <c r="L17" i="26"/>
  <c r="M16" i="26"/>
  <c r="L16" i="26"/>
  <c r="M15" i="26"/>
  <c r="L15" i="26"/>
  <c r="M14" i="26"/>
  <c r="L14" i="26"/>
  <c r="M13" i="26"/>
  <c r="L13" i="26"/>
  <c r="M12" i="26"/>
  <c r="L12" i="26"/>
  <c r="M11" i="26"/>
  <c r="L11" i="26"/>
  <c r="M10" i="26"/>
  <c r="L10" i="26"/>
  <c r="M9" i="26"/>
  <c r="L9" i="26"/>
  <c r="M8" i="26"/>
  <c r="L8" i="26"/>
  <c r="M7" i="26"/>
  <c r="L7" i="26"/>
  <c r="L19" i="26" s="1"/>
  <c r="M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M7" i="18"/>
  <c r="L7" i="18"/>
  <c r="L14" i="18" s="1"/>
  <c r="U21" i="41" l="1"/>
  <c r="T21" i="41"/>
  <c r="S21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B21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B20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19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B15" i="41"/>
  <c r="U14" i="41"/>
  <c r="T14" i="41"/>
  <c r="S14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C14" i="41"/>
  <c r="B14" i="41"/>
  <c r="U13" i="41"/>
  <c r="T13" i="41"/>
  <c r="S13" i="41"/>
  <c r="R13" i="41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B13" i="41"/>
  <c r="U12" i="41"/>
  <c r="T12" i="41"/>
  <c r="S12" i="41"/>
  <c r="R12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B12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U9" i="41"/>
  <c r="T9" i="41"/>
  <c r="S9" i="41"/>
  <c r="R9" i="41"/>
  <c r="Q9" i="41"/>
  <c r="P9" i="41"/>
  <c r="O9" i="41"/>
  <c r="N9" i="41"/>
  <c r="M9" i="41"/>
  <c r="L9" i="41"/>
  <c r="K9" i="41"/>
  <c r="J9" i="41"/>
  <c r="I9" i="41"/>
  <c r="H9" i="41"/>
  <c r="G9" i="41"/>
  <c r="F9" i="41"/>
  <c r="E9" i="41"/>
  <c r="D9" i="41"/>
  <c r="C9" i="41"/>
  <c r="B9" i="41"/>
  <c r="U8" i="41"/>
  <c r="T8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C8" i="41"/>
  <c r="B8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B7" i="41"/>
  <c r="U6" i="41"/>
  <c r="T6" i="41"/>
  <c r="S6" i="41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B6" i="41"/>
  <c r="U5" i="41"/>
  <c r="T5" i="41"/>
  <c r="S5" i="41"/>
  <c r="R5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B5" i="41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N17" i="41" l="1"/>
  <c r="J17" i="41"/>
  <c r="B17" i="41"/>
  <c r="R11" i="41"/>
  <c r="J11" i="41"/>
  <c r="B11" i="41"/>
  <c r="S17" i="41"/>
  <c r="R17" i="41"/>
  <c r="G17" i="41"/>
  <c r="F17" i="41"/>
  <c r="C17" i="41"/>
  <c r="N11" i="41"/>
  <c r="K11" i="41"/>
  <c r="G11" i="41"/>
  <c r="F11" i="41"/>
  <c r="C11" i="41"/>
  <c r="D11" i="41"/>
  <c r="E11" i="41"/>
  <c r="H11" i="41"/>
  <c r="I11" i="41"/>
  <c r="L11" i="41"/>
  <c r="M11" i="41"/>
  <c r="O11" i="41"/>
  <c r="P11" i="41"/>
  <c r="Q11" i="41"/>
  <c r="S11" i="41"/>
  <c r="T11" i="41"/>
  <c r="U11" i="41"/>
  <c r="D17" i="41"/>
  <c r="E17" i="41"/>
  <c r="H17" i="41"/>
  <c r="I17" i="41"/>
  <c r="K17" i="41"/>
  <c r="L17" i="41"/>
  <c r="M17" i="41"/>
  <c r="O17" i="41"/>
  <c r="P17" i="41"/>
  <c r="Q17" i="41"/>
  <c r="T17" i="41"/>
  <c r="U17" i="41"/>
</calcChain>
</file>

<file path=xl/sharedStrings.xml><?xml version="1.0" encoding="utf-8"?>
<sst xmlns="http://schemas.openxmlformats.org/spreadsheetml/2006/main" count="1562" uniqueCount="309">
  <si>
    <t>Heure de l’accident</t>
  </si>
  <si>
    <t>Jour de l'accident (jour de la semaine)</t>
  </si>
  <si>
    <t>Mois de l’accident</t>
  </si>
  <si>
    <t>Province et région de survenance de l’accident</t>
  </si>
  <si>
    <t>Heure</t>
  </si>
  <si>
    <t>N</t>
  </si>
  <si>
    <t>%</t>
  </si>
  <si>
    <t>00 h</t>
  </si>
  <si>
    <t>01 h</t>
  </si>
  <si>
    <t>02 h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</si>
  <si>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</si>
  <si>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</si>
  <si>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</si>
  <si>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</si>
  <si>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</si>
  <si>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</si>
  <si>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</si>
  <si>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</si>
  <si>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</si>
  <si>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</si>
  <si>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</si>
  <si>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</si>
  <si>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</si>
  <si>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</si>
  <si>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</si>
  <si>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</si>
  <si>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</si>
  <si>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</si>
  <si>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</si>
  <si>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</si>
  <si>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</si>
  <si>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</si>
  <si>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TOTAL</t>
  </si>
  <si>
    <t>Suite de l'accident</t>
  </si>
  <si>
    <t>CSS</t>
  </si>
  <si>
    <t>Mortels</t>
  </si>
  <si>
    <t>Commentaires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</si>
  <si>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</si>
  <si>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</si>
  <si>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</si>
  <si>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</si>
  <si>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</si>
  <si>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</si>
  <si>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</si>
  <si>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plus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</si>
  <si>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</si>
  <si>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</si>
  <si>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</si>
  <si>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</si>
  <si>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</si>
  <si>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</si>
  <si>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</si>
  <si>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</si>
  <si>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</si>
  <si>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</si>
  <si>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IT : incapacité temporaire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</si>
  <si>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</si>
  <si>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</si>
  <si>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</si>
  <si>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</si>
  <si>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</si>
  <si>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</si>
  <si>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</si>
  <si>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</si>
  <si>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</si>
  <si>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</si>
  <si>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</si>
  <si>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</si>
  <si>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</si>
  <si>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</si>
  <si>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</si>
  <si>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</si>
  <si>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</si>
  <si>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</si>
  <si>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</si>
  <si>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Heure de travail de la victime au moment de l'accident</t>
  </si>
  <si>
    <t>Jour de la semaine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</si>
  <si>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</si>
  <si>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</si>
  <si>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</si>
  <si>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</si>
  <si>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</si>
  <si>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</si>
  <si>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</si>
  <si>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Jour</t>
  </si>
  <si>
    <t>Suites de l'accident</t>
  </si>
  <si>
    <t>Durée de l'incapacité temporaire</t>
  </si>
  <si>
    <t>Jour de l'accident</t>
  </si>
  <si>
    <t>Lundi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</si>
  <si>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</si>
  <si>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</si>
  <si>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</si>
  <si>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</si>
  <si>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</si>
  <si>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</si>
  <si>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</si>
  <si>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</si>
  <si>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</si>
  <si>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</si>
  <si>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</si>
  <si>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</si>
  <si>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</si>
  <si>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15 - 24 ans</t>
  </si>
  <si>
    <t>25 - 49 ans</t>
  </si>
  <si>
    <t>Mois de l'accident</t>
  </si>
  <si>
    <t xml:space="preserve">Total 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</si>
  <si>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</si>
  <si>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</si>
  <si>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</si>
  <si>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</si>
  <si>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</si>
  <si>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</si>
  <si>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</si>
  <si>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</si>
  <si>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</si>
  <si>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</si>
  <si>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</si>
  <si>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</si>
  <si>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</si>
  <si>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</si>
  <si>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</si>
  <si>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</si>
  <si>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 xml:space="preserve">TOTAL </t>
  </si>
  <si>
    <t>Province</t>
  </si>
  <si>
    <t>5.1.8. Accidents sur le lieu de travail selon l'heure de l'accident : distribution selon le taux prévu d'incapacité permanente - 2016</t>
  </si>
  <si>
    <t>5.2.8. Accidents sur le lieu de travail selon l'horaire de travail : distribution selon le taux prévu d'incapacité permanente - 2016</t>
  </si>
  <si>
    <t>5.3.8. Accidents sur le lieu de travail selon le jour de l'accident : distribution selon le taux prévu d'incapacité permanente - 2016</t>
  </si>
  <si>
    <t>5.4.8. Accidents sur le lieu de travail selon le mois de l'accident : distribution selon le taux prévu d'incapacité permanente - 2016</t>
  </si>
  <si>
    <t>5.5.8. Accidents sur le lieu de travail selon la province et la région de survenance de l'accident : distribution selon le taux prévu d'incapacité permanente - 2016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</si>
  <si>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</si>
  <si>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</si>
  <si>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</si>
  <si>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</si>
  <si>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</si>
  <si>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</si>
  <si>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</si>
  <si>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</si>
  <si>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</si>
  <si>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</si>
  <si>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</si>
  <si>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</si>
  <si>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</si>
  <si>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</si>
  <si>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</si>
  <si>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</si>
  <si>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</si>
  <si>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</si>
  <si>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</si>
  <si>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</si>
  <si>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</si>
  <si>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</si>
  <si>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</si>
  <si>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</si>
  <si>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</si>
  <si>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</si>
  <si>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</si>
  <si>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</si>
  <si>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</si>
  <si>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</si>
  <si>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</si>
  <si>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</si>
  <si>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</si>
  <si>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</si>
  <si>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</si>
  <si>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</si>
  <si>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</si>
  <si>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</si>
  <si>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</si>
  <si>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</si>
  <si>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</si>
  <si>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</si>
  <si>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</si>
  <si>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</si>
  <si>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</si>
  <si>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</si>
  <si>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</si>
  <si>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</si>
  <si>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</si>
  <si>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</si>
  <si>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</si>
  <si>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</si>
  <si>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</si>
  <si>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</si>
  <si>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</si>
  <si>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</si>
  <si>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</si>
  <si>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</si>
  <si>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</si>
  <si>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</si>
  <si>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</si>
  <si>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</si>
  <si>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</si>
  <si>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</si>
  <si>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</si>
  <si>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</si>
  <si>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</si>
  <si>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m-Op schip</t>
  </si>
  <si>
    <t>n-Inconnu</t>
  </si>
  <si>
    <t>IT &lt;= 6 mois</t>
  </si>
  <si>
    <t xml:space="preserve">CSS : cas sans suites,  IT :  incapacité temporaire </t>
  </si>
  <si>
    <t>CSS : cas sans suites,  IT :  incapacité temporaire</t>
  </si>
  <si>
    <t>IT&lt;=6 mois</t>
  </si>
  <si>
    <t>IT&gt;6mois</t>
  </si>
  <si>
    <t>IT&gt;6 mois</t>
  </si>
  <si>
    <t>Catégorie professionnelle de la victime</t>
  </si>
  <si>
    <t>SNCB</t>
  </si>
  <si>
    <t>Statutaires</t>
  </si>
  <si>
    <t>Ouvriers contractuels</t>
  </si>
  <si>
    <t>Employés contractuels</t>
  </si>
  <si>
    <t>Stagiaires</t>
  </si>
  <si>
    <t>Autres</t>
  </si>
  <si>
    <t xml:space="preserve">24.1. </t>
  </si>
  <si>
    <t>24.1.1.</t>
  </si>
  <si>
    <t>24.1.2.</t>
  </si>
  <si>
    <t>24.1.3.</t>
  </si>
  <si>
    <t>24.1.4.</t>
  </si>
  <si>
    <t>24.1.6.</t>
  </si>
  <si>
    <t>24.1.7.</t>
  </si>
  <si>
    <t>24.3.</t>
  </si>
  <si>
    <t>24.3.1.</t>
  </si>
  <si>
    <t>24.3.2.</t>
  </si>
  <si>
    <t>24.3.3.</t>
  </si>
  <si>
    <t>24.3.4.</t>
  </si>
  <si>
    <t>24.3.6.</t>
  </si>
  <si>
    <t>24.3.7.</t>
  </si>
  <si>
    <t>24.4.</t>
  </si>
  <si>
    <t>24.4.1.</t>
  </si>
  <si>
    <t>24.4.2.</t>
  </si>
  <si>
    <t>24.4.3.</t>
  </si>
  <si>
    <t>24.4.4.</t>
  </si>
  <si>
    <t>24.4.6.</t>
  </si>
  <si>
    <t>24.4.7.</t>
  </si>
  <si>
    <t>24.1.5.</t>
  </si>
  <si>
    <t>24.3.5.</t>
  </si>
  <si>
    <t>24.4.5.</t>
  </si>
  <si>
    <t>24.5.</t>
  </si>
  <si>
    <t>24.5.1.</t>
  </si>
  <si>
    <t>24.5.2.</t>
  </si>
  <si>
    <t>24.5.3.</t>
  </si>
  <si>
    <t>24.5.4.</t>
  </si>
  <si>
    <t>24.5.5.</t>
  </si>
  <si>
    <t>24.5.6.</t>
  </si>
  <si>
    <t>24.5.7.</t>
  </si>
  <si>
    <t>24.1. Heure de l’accident</t>
  </si>
  <si>
    <t>24.3. Jour de l'accident (jour de la semaine)</t>
  </si>
  <si>
    <t>24.4. Mois de l’accident</t>
  </si>
  <si>
    <t>24.5. Province et région de survenance de l’accident</t>
  </si>
  <si>
    <t xml:space="preserve">Année </t>
  </si>
  <si>
    <t>24. Caractéristiques spatio-temporelles des accidents sur le chemin du travail dans le secteur public - 2018</t>
  </si>
  <si>
    <t>Accidents sur le chemin du travail selon l'heure de l'accident :  évolution 2015 - 2018</t>
  </si>
  <si>
    <t>Accidents sur le chemin du travail selon l'heure de l'accident : distribution selon les conséquences - 2018</t>
  </si>
  <si>
    <t>Accidents sur le chemin du travail selon l'heure de l'accident : distribution selon les conséquences et le genre - 2018</t>
  </si>
  <si>
    <t>Accidents sur le chemin du travail selon l'heure de l'accident : distribution selon les conséquences et la génération en fréquence absolue - 2018</t>
  </si>
  <si>
    <t>Accidents sur le chemin du travail selon l'heure de l'accident : distribution selon les conséquences et la génération en fréquence relative - 2018</t>
  </si>
  <si>
    <t>Accidents sur le chemin du travail selon l'heure de l'accident : distribution selon les conséquences et le genre de travail (manuel/intellectuel) - 2018</t>
  </si>
  <si>
    <t>Accidents sur le chemin du travail selon l'heure de l'accident : distribution selon la durée de l’incapacité temporaire - 2018</t>
  </si>
  <si>
    <t>Accidents sur le chemin du travail selon le jour de l'accident : évolution 2014 - 2018</t>
  </si>
  <si>
    <t>Accidents sur le chemin du travail selon le jour de l'accident : distribution selon les conséquences - 2018</t>
  </si>
  <si>
    <t>Accidents sur le chemin du travail selon le jour de l'accident : distribution selon les conséquences et le genre - 2018</t>
  </si>
  <si>
    <t>Accidents sur le chemin du travail selon le jour de l'accident : distribution selon les conséquences et la génération en fréquence absolue - 2018</t>
  </si>
  <si>
    <t>Accidents sur le chemin du travail selon le jour de l'accident : distribution selon les conséquences et la génération en fréquence relative - 2018</t>
  </si>
  <si>
    <t>Accidents sur le chemin du travail selon le jour de l'accident : distribution selon les conséquences et le genre de travail - 2018</t>
  </si>
  <si>
    <t>Accidents sur le chemin du travail selon le jour de l'accident : distribution selon la durée de l’incapacité temporaire - 2018</t>
  </si>
  <si>
    <t>Accidents sur le chemin du travail selon le mois de l'accident : évolution 2014 - 2018</t>
  </si>
  <si>
    <t>Accidents sur le chemin du travail selon le mois de l'accident : distribution selon les conséquences - 2018</t>
  </si>
  <si>
    <t>Accidents sur le chemin du travail selon le mois de l'accident : distribution selon les conséquences et le genre - 2018</t>
  </si>
  <si>
    <t>Accidents sur le chemin du travail selon le mois de l'accident : distribution selon les conséquences et la génération en fréquence absolue - 2018</t>
  </si>
  <si>
    <t>Accidents sur le chemin du travail selon le mois de l'accident : distribution selon les conséquences et la génération en fréquence relative - 2018</t>
  </si>
  <si>
    <t>Accidents sur le chemin du travail selon le mois de l'accident : distribution selon les conséquences et le genre de travail - 2018</t>
  </si>
  <si>
    <t>Accidents sur le chemin du travail selon le mois de l'accident : distribution selon la durée de l’incapacité temporaire - 2018</t>
  </si>
  <si>
    <t>Accidents sur le chemin du travail selon la province et la région de survenance de l'accident : évolution 2014 - 2018</t>
  </si>
  <si>
    <t>Accidents sur le chemin du travail selon la province et la région de survenance de l'accident : distribution selon les conséquences - 2018</t>
  </si>
  <si>
    <t>Accidents sur le chemin du travail selon la province et la région de survenance de l'accident : distribution selon les conséquences et le genre - 2018</t>
  </si>
  <si>
    <t>Accidents sur le chemin du travail selon la province et la région de survenance de l'accident : distribution selon les conséquences et la génération en fréquence absolue - 2018</t>
  </si>
  <si>
    <t>Accidents sur le chemin du travail selon la province et la région de survenance de l'accident : distribution selon les conséquences et la génération en fréquence relative -  2018</t>
  </si>
  <si>
    <t>Accidents sur le chemin du travail selon la province et la région de survenance de l'accident : distribution selon les conséquences et le genre de travail - 2018</t>
  </si>
  <si>
    <t>Accidents sur le chemin du travail selon la province et la région de survenance de l'accident : distribution selon la durée de l’incapacité temporaire - 2018</t>
  </si>
  <si>
    <t>24.1.1. Accidents sur le chemin du travail selon l'heure de l'accident :  évolution 2015 - 2018</t>
  </si>
  <si>
    <t>Variation de 2017 à 2018 en %</t>
  </si>
  <si>
    <t>24.1.2. Accidents sur le chemin du travail selon l'heure de l'accident : distribution selon les conséquences - 2018</t>
  </si>
  <si>
    <t>24.1.3. Accidents sur le chemin du travail selon l'heure de l'accident : distribution selon les conséquences et le genre - 2018</t>
  </si>
  <si>
    <t>24.1.4. Accidents sur le chemin du travail selon l'heure de l'accident : distribution selon les conséquences et la génération en fréquence absolue - 2018</t>
  </si>
  <si>
    <t>24.1.5. Accidents sur le chemin du travail selon l'heure de l'accident : distribution selon les conséquences et la génération en fréquence relative - 2018</t>
  </si>
  <si>
    <t>24.1.6. Accidents sur le chemin du travail selon l'heure de l'accident : distribution selon les conséquences et la catégorie professionnelle - 2018</t>
  </si>
  <si>
    <t>24.1.7. Accidents sur le chemin du travail selon l'heure de l'accident : distribution selon la durée de l’incapacité temporaire - 2018</t>
  </si>
  <si>
    <t>24.3.1. Accidents sur le chemin du travail selon le jour de l'accident : évolution 2014 - 2018</t>
  </si>
  <si>
    <t>24.3.2. Accidents sur le chemin du travail selon le jour de l'accident : distribution selon les conséquences - 2018</t>
  </si>
  <si>
    <t>24.3.3. Accidents sur le chemin du travail selon le jour de l'accident : distribution selon les conséquences et le genre - 2018</t>
  </si>
  <si>
    <t>24.3.4. Accidents sur le chemin du travail selon le jour de l'accident : distribution selon les conséquences et la génération en fréquence absolue - 2018</t>
  </si>
  <si>
    <t>24.3.5. Accidents sur le chemin du travail selon le jour de l'accident : distribution selon les conséquences et la génération en fréquence relative - 2018</t>
  </si>
  <si>
    <t>24.3.6. Accidents sur le chemin du travail selon le jour de l'accident : distribution selon les conséquences et le genre de travail - 2018</t>
  </si>
  <si>
    <t>24.3.7. Accidents sur le chemin du travail selon le jour de l'accident : distribution selon la durée de l’incapacité temporaire - 2018</t>
  </si>
  <si>
    <t>24.4.1. Accidents sur le chemin du travail selon le mois de l'accident : évolution 2014 - 2018</t>
  </si>
  <si>
    <t>24.4.2. Accidents sur le chemin du travail selon le mois de l'accident : distribution selon les conséquences - 2018</t>
  </si>
  <si>
    <t>24.4.3. Accidents sur le chemin du travail selon le mois de l'accident : distribution selon les conséquences et le genre - 2018</t>
  </si>
  <si>
    <t>24.4.4. Accidents sur le chemin du travail selon le mois de l'accident : distribution selon les conséquences et la génération en fréquence absolue - 2018</t>
  </si>
  <si>
    <t>24.4.5. Accidents sur le chemin du travail selon le mois de l'accident : distribution selon les conséquences et la génération en fréquence relative - 2018</t>
  </si>
  <si>
    <t>24.4.6. Accidents sur le chemin du travail selon le mois de l'accident : distribution selon les conséquences et le genre de travail - 2018</t>
  </si>
  <si>
    <t>24.4.7. Accidents sur le chemin du travail selon le mois de l'accident : distribution selon la durée de l’incapacité temporaire - 2018</t>
  </si>
  <si>
    <t>24.5.1. Accidents sur le chemin du travail selon la province et la région de survenance de l'accident : évolution 2015 - 2018</t>
  </si>
  <si>
    <t>24.5.2. Accidents sur le chemin du travail selon la province et la région de survenance de l'accident : distribution selon les conséquences - 2018</t>
  </si>
  <si>
    <t>24.5.3. Accidents sur le chemin du travail selon la province et la région de survenance de l'accident : distribution selon les conséquences et le genre - 2018</t>
  </si>
  <si>
    <t>24.5.4. Accidents sur le chemin du travail selon la province et la région de survenance de l'accident : distribution selon les conséquences et la génération en fréquence absolue - 2018</t>
  </si>
  <si>
    <t>24.5.5. Accidents sur le chemin du travail selon la province et la région de survenance de l'accident : distribution selon les conséquences et la génération en fréquence relative - 2018</t>
  </si>
  <si>
    <t>24.5.6. Accidents sur le chemin du travail selon la province et la région de survenance de l'accident : distribution selon les conséquences et le genre de travail - 2018</t>
  </si>
  <si>
    <t>24.5.7. Accidents sur le chemin du travail selon la province et la région de survenance de l'accident : distribution selon la durée de l’incapacité temporaire - 2018</t>
  </si>
  <si>
    <t>Année</t>
  </si>
  <si>
    <t xml:space="preserve"> IT :  incapacité temporaire</t>
  </si>
  <si>
    <t>IT :  incapacité temporaire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</si>
</sst>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#,##0.00;[Red]#,##0.00"/>
    <numFmt numFmtId="166" formatCode="#,##0.00[$%-80C]"/>
  </numFmts>
  <fonts count="36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i/>
      <sz val="11"/>
      <color indexed="8"/>
      <name val="Microsoft Sans Serif"/>
      <family val="2"/>
    </font>
    <font>
      <i/>
      <sz val="11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Microsoft Sans Serif"/>
      <family val="2"/>
    </font>
    <font>
      <b/>
      <i/>
      <sz val="12"/>
      <color theme="0"/>
      <name val="Microsoft Sans Serif"/>
      <family val="2"/>
    </font>
    <font>
      <b/>
      <sz val="11"/>
      <color theme="0"/>
      <name val="Microsoft Sans Serif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i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02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4" fillId="2" borderId="45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center" vertical="center"/>
    </xf>
    <xf numFmtId="164" fontId="4" fillId="2" borderId="35" xfId="0" applyNumberFormat="1" applyFont="1" applyFill="1" applyBorder="1" applyAlignment="1">
      <alignment horizontal="center" vertical="center"/>
    </xf>
    <xf numFmtId="9" fontId="4" fillId="2" borderId="40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26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164" fontId="4" fillId="0" borderId="61" xfId="0" applyNumberFormat="1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3" fillId="0" borderId="69" xfId="0" applyNumberFormat="1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0" fillId="6" borderId="0" xfId="0" applyFont="1" applyFill="1"/>
    <xf numFmtId="3" fontId="0" fillId="6" borderId="0" xfId="0" applyNumberFormat="1" applyFont="1" applyFill="1"/>
    <xf numFmtId="10" fontId="0" fillId="6" borderId="0" xfId="0" applyNumberFormat="1" applyFont="1" applyFill="1"/>
    <xf numFmtId="0" fontId="15" fillId="6" borderId="0" xfId="0" applyFont="1" applyFill="1" applyAlignment="1">
      <alignment vertical="top"/>
    </xf>
    <xf numFmtId="0" fontId="0" fillId="6" borderId="0" xfId="0" applyFill="1" applyAlignment="1">
      <alignment vertical="top"/>
    </xf>
    <xf numFmtId="3" fontId="11" fillId="6" borderId="0" xfId="0" applyNumberFormat="1" applyFont="1" applyFill="1" applyAlignment="1">
      <alignment vertical="top"/>
    </xf>
    <xf numFmtId="4" fontId="11" fillId="6" borderId="0" xfId="0" applyNumberFormat="1" applyFont="1" applyFill="1" applyAlignment="1">
      <alignment vertical="top"/>
    </xf>
    <xf numFmtId="0" fontId="11" fillId="6" borderId="0" xfId="0" applyFont="1" applyFill="1" applyAlignment="1">
      <alignment vertical="top"/>
    </xf>
    <xf numFmtId="0" fontId="13" fillId="6" borderId="0" xfId="0" applyFont="1" applyFill="1" applyAlignment="1">
      <alignment vertical="top"/>
    </xf>
    <xf numFmtId="166" fontId="11" fillId="6" borderId="0" xfId="0" applyNumberFormat="1" applyFont="1" applyFill="1" applyAlignment="1">
      <alignment vertical="top"/>
    </xf>
    <xf numFmtId="4" fontId="0" fillId="6" borderId="0" xfId="0" applyNumberFormat="1" applyFont="1" applyFill="1"/>
    <xf numFmtId="0" fontId="0" fillId="6" borderId="0" xfId="0" applyFont="1" applyFill="1" applyBorder="1"/>
    <xf numFmtId="0" fontId="21" fillId="6" borderId="0" xfId="0" applyFont="1" applyFill="1" applyAlignment="1">
      <alignment vertical="top"/>
    </xf>
    <xf numFmtId="0" fontId="0" fillId="6" borderId="0" xfId="0" applyFont="1" applyFill="1" applyAlignment="1">
      <alignment vertical="top"/>
    </xf>
    <xf numFmtId="0" fontId="1" fillId="6" borderId="0" xfId="0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center" vertical="center"/>
    </xf>
    <xf numFmtId="9" fontId="4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9" fontId="7" fillId="6" borderId="0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3" fontId="1" fillId="6" borderId="0" xfId="0" applyNumberFormat="1" applyFont="1" applyFill="1" applyBorder="1" applyAlignment="1">
      <alignment horizontal="center" vertical="center"/>
    </xf>
    <xf numFmtId="0" fontId="0" fillId="6" borderId="0" xfId="0" applyFill="1"/>
    <xf numFmtId="0" fontId="13" fillId="6" borderId="0" xfId="0" applyFont="1" applyFill="1"/>
    <xf numFmtId="164" fontId="2" fillId="6" borderId="0" xfId="0" applyNumberFormat="1" applyFont="1" applyFill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164" fontId="1" fillId="0" borderId="64" xfId="0" applyNumberFormat="1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9" fontId="4" fillId="7" borderId="64" xfId="2" applyFont="1" applyFill="1" applyBorder="1" applyAlignment="1">
      <alignment horizontal="center" vertical="center"/>
    </xf>
    <xf numFmtId="1" fontId="1" fillId="0" borderId="69" xfId="3" applyNumberFormat="1" applyFont="1" applyBorder="1" applyAlignment="1">
      <alignment horizontal="center" vertical="center"/>
    </xf>
    <xf numFmtId="1" fontId="1" fillId="0" borderId="68" xfId="3" applyNumberFormat="1" applyFont="1" applyBorder="1" applyAlignment="1">
      <alignment horizontal="center" vertical="center"/>
    </xf>
    <xf numFmtId="1" fontId="1" fillId="0" borderId="71" xfId="0" applyNumberFormat="1" applyFont="1" applyBorder="1" applyAlignment="1">
      <alignment horizontal="center" vertical="center"/>
    </xf>
    <xf numFmtId="164" fontId="4" fillId="7" borderId="59" xfId="2" applyNumberFormat="1" applyFont="1" applyFill="1" applyBorder="1" applyAlignment="1">
      <alignment horizontal="center" vertical="center"/>
    </xf>
    <xf numFmtId="164" fontId="4" fillId="7" borderId="61" xfId="2" applyNumberFormat="1" applyFont="1" applyFill="1" applyBorder="1" applyAlignment="1">
      <alignment horizontal="center" vertical="center"/>
    </xf>
    <xf numFmtId="0" fontId="24" fillId="7" borderId="71" xfId="0" applyFont="1" applyFill="1" applyBorder="1" applyAlignment="1">
      <alignment horizontal="center" vertical="center"/>
    </xf>
    <xf numFmtId="0" fontId="25" fillId="7" borderId="70" xfId="0" applyFont="1" applyFill="1" applyBorder="1" applyAlignment="1">
      <alignment horizontal="center" vertical="center"/>
    </xf>
    <xf numFmtId="0" fontId="24" fillId="7" borderId="74" xfId="0" applyFont="1" applyFill="1" applyBorder="1" applyAlignment="1">
      <alignment horizontal="center" vertical="center"/>
    </xf>
    <xf numFmtId="0" fontId="24" fillId="7" borderId="63" xfId="0" applyFont="1" applyFill="1" applyBorder="1" applyAlignment="1">
      <alignment horizontal="center" vertical="center"/>
    </xf>
    <xf numFmtId="0" fontId="25" fillId="7" borderId="64" xfId="0" applyFont="1" applyFill="1" applyBorder="1" applyAlignment="1">
      <alignment horizontal="center" vertical="center"/>
    </xf>
    <xf numFmtId="0" fontId="23" fillId="7" borderId="66" xfId="0" applyFont="1" applyFill="1" applyBorder="1" applyAlignment="1">
      <alignment horizontal="center" vertical="center"/>
    </xf>
    <xf numFmtId="3" fontId="26" fillId="7" borderId="69" xfId="0" applyNumberFormat="1" applyFont="1" applyFill="1" applyBorder="1" applyAlignment="1">
      <alignment horizontal="center" vertical="center"/>
    </xf>
    <xf numFmtId="10" fontId="25" fillId="7" borderId="46" xfId="0" applyNumberFormat="1" applyFont="1" applyFill="1" applyBorder="1" applyAlignment="1">
      <alignment horizontal="center" vertical="center"/>
    </xf>
    <xf numFmtId="3" fontId="26" fillId="7" borderId="75" xfId="0" applyNumberFormat="1" applyFont="1" applyFill="1" applyBorder="1" applyAlignment="1">
      <alignment horizontal="center" vertical="center"/>
    </xf>
    <xf numFmtId="164" fontId="25" fillId="7" borderId="0" xfId="0" applyNumberFormat="1" applyFont="1" applyFill="1" applyBorder="1" applyAlignment="1">
      <alignment horizontal="center" vertical="center"/>
    </xf>
    <xf numFmtId="3" fontId="24" fillId="7" borderId="76" xfId="0" applyNumberFormat="1" applyFont="1" applyFill="1" applyBorder="1" applyAlignment="1">
      <alignment horizontal="center" vertical="center"/>
    </xf>
    <xf numFmtId="10" fontId="25" fillId="7" borderId="59" xfId="0" applyNumberFormat="1" applyFont="1" applyFill="1" applyBorder="1" applyAlignment="1">
      <alignment horizontal="center" vertical="center"/>
    </xf>
    <xf numFmtId="164" fontId="25" fillId="7" borderId="46" xfId="0" applyNumberFormat="1" applyFont="1" applyFill="1" applyBorder="1" applyAlignment="1">
      <alignment horizontal="center" vertical="center"/>
    </xf>
    <xf numFmtId="164" fontId="25" fillId="7" borderId="59" xfId="0" applyNumberFormat="1" applyFont="1" applyFill="1" applyBorder="1" applyAlignment="1">
      <alignment horizontal="center" vertical="center"/>
    </xf>
    <xf numFmtId="3" fontId="24" fillId="7" borderId="69" xfId="0" applyNumberFormat="1" applyFont="1" applyFill="1" applyBorder="1" applyAlignment="1">
      <alignment horizontal="center" vertical="center"/>
    </xf>
    <xf numFmtId="3" fontId="26" fillId="7" borderId="77" xfId="0" applyNumberFormat="1" applyFont="1" applyFill="1" applyBorder="1" applyAlignment="1">
      <alignment horizontal="center" vertical="center"/>
    </xf>
    <xf numFmtId="3" fontId="24" fillId="7" borderId="68" xfId="0" applyNumberFormat="1" applyFont="1" applyFill="1" applyBorder="1" applyAlignment="1">
      <alignment horizontal="center" vertical="center"/>
    </xf>
    <xf numFmtId="3" fontId="26" fillId="7" borderId="68" xfId="0" applyNumberFormat="1" applyFont="1" applyFill="1" applyBorder="1" applyAlignment="1">
      <alignment horizontal="center" vertical="center"/>
    </xf>
    <xf numFmtId="0" fontId="23" fillId="7" borderId="63" xfId="0" applyFont="1" applyFill="1" applyBorder="1" applyAlignment="1">
      <alignment horizontal="center" vertical="center" wrapText="1"/>
    </xf>
    <xf numFmtId="0" fontId="23" fillId="7" borderId="64" xfId="0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/>
    </xf>
    <xf numFmtId="0" fontId="20" fillId="7" borderId="61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9" fontId="25" fillId="7" borderId="70" xfId="0" applyNumberFormat="1" applyFont="1" applyFill="1" applyBorder="1" applyAlignment="1">
      <alignment horizontal="center" vertical="center"/>
    </xf>
    <xf numFmtId="9" fontId="25" fillId="7" borderId="63" xfId="0" applyNumberFormat="1" applyFont="1" applyFill="1" applyBorder="1" applyAlignment="1">
      <alignment horizontal="center" vertical="center"/>
    </xf>
    <xf numFmtId="3" fontId="24" fillId="7" borderId="71" xfId="0" applyNumberFormat="1" applyFont="1" applyFill="1" applyBorder="1" applyAlignment="1">
      <alignment horizontal="center" vertical="center"/>
    </xf>
    <xf numFmtId="9" fontId="25" fillId="7" borderId="64" xfId="0" applyNumberFormat="1" applyFont="1" applyFill="1" applyBorder="1" applyAlignment="1">
      <alignment horizontal="center" vertical="center"/>
    </xf>
    <xf numFmtId="3" fontId="24" fillId="7" borderId="74" xfId="0" applyNumberFormat="1" applyFont="1" applyFill="1" applyBorder="1" applyAlignment="1">
      <alignment horizontal="center" vertical="center"/>
    </xf>
    <xf numFmtId="0" fontId="24" fillId="7" borderId="72" xfId="0" applyFont="1" applyFill="1" applyBorder="1" applyAlignment="1">
      <alignment horizontal="center" vertical="center"/>
    </xf>
    <xf numFmtId="3" fontId="20" fillId="7" borderId="69" xfId="0" applyNumberFormat="1" applyFont="1" applyFill="1" applyBorder="1" applyAlignment="1">
      <alignment horizontal="center" vertical="center"/>
    </xf>
    <xf numFmtId="3" fontId="20" fillId="7" borderId="75" xfId="0" applyNumberFormat="1" applyFont="1" applyFill="1" applyBorder="1" applyAlignment="1">
      <alignment horizontal="center" vertical="center"/>
    </xf>
    <xf numFmtId="0" fontId="20" fillId="7" borderId="75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3" fontId="23" fillId="7" borderId="65" xfId="0" applyNumberFormat="1" applyFont="1" applyFill="1" applyBorder="1" applyAlignment="1">
      <alignment horizontal="center" vertical="center"/>
    </xf>
    <xf numFmtId="3" fontId="23" fillId="7" borderId="59" xfId="0" applyNumberFormat="1" applyFont="1" applyFill="1" applyBorder="1" applyAlignment="1">
      <alignment horizontal="center" vertical="center"/>
    </xf>
    <xf numFmtId="3" fontId="23" fillId="7" borderId="66" xfId="0" applyNumberFormat="1" applyFont="1" applyFill="1" applyBorder="1" applyAlignment="1">
      <alignment horizontal="center" vertical="center"/>
    </xf>
    <xf numFmtId="3" fontId="23" fillId="7" borderId="67" xfId="0" applyNumberFormat="1" applyFont="1" applyFill="1" applyBorder="1" applyAlignment="1">
      <alignment horizontal="center" vertical="center"/>
    </xf>
    <xf numFmtId="3" fontId="23" fillId="7" borderId="71" xfId="0" applyNumberFormat="1" applyFont="1" applyFill="1" applyBorder="1" applyAlignment="1">
      <alignment horizontal="center" vertical="center"/>
    </xf>
    <xf numFmtId="3" fontId="23" fillId="7" borderId="74" xfId="0" applyNumberFormat="1" applyFont="1" applyFill="1" applyBorder="1" applyAlignment="1">
      <alignment horizontal="center" vertical="center"/>
    </xf>
    <xf numFmtId="0" fontId="23" fillId="7" borderId="63" xfId="0" applyFont="1" applyFill="1" applyBorder="1" applyAlignment="1">
      <alignment horizontal="center" vertical="center"/>
    </xf>
    <xf numFmtId="3" fontId="23" fillId="7" borderId="54" xfId="0" applyNumberFormat="1" applyFont="1" applyFill="1" applyBorder="1" applyAlignment="1">
      <alignment horizontal="center" vertical="center"/>
    </xf>
    <xf numFmtId="3" fontId="23" fillId="7" borderId="64" xfId="0" applyNumberFormat="1" applyFont="1" applyFill="1" applyBorder="1" applyAlignment="1">
      <alignment horizontal="center" vertical="center"/>
    </xf>
    <xf numFmtId="164" fontId="20" fillId="7" borderId="69" xfId="0" applyNumberFormat="1" applyFont="1" applyFill="1" applyBorder="1" applyAlignment="1">
      <alignment horizontal="center" vertical="center"/>
    </xf>
    <xf numFmtId="164" fontId="20" fillId="7" borderId="75" xfId="0" applyNumberFormat="1" applyFont="1" applyFill="1" applyBorder="1" applyAlignment="1">
      <alignment horizontal="center" vertical="center"/>
    </xf>
    <xf numFmtId="164" fontId="20" fillId="7" borderId="0" xfId="0" applyNumberFormat="1" applyFont="1" applyFill="1" applyBorder="1" applyAlignment="1">
      <alignment horizontal="center" vertical="center"/>
    </xf>
    <xf numFmtId="164" fontId="27" fillId="7" borderId="65" xfId="0" applyNumberFormat="1" applyFont="1" applyFill="1" applyBorder="1" applyAlignment="1">
      <alignment horizontal="center" vertical="center"/>
    </xf>
    <xf numFmtId="164" fontId="20" fillId="7" borderId="76" xfId="0" applyNumberFormat="1" applyFont="1" applyFill="1" applyBorder="1" applyAlignment="1">
      <alignment horizontal="center" vertical="center"/>
    </xf>
    <xf numFmtId="164" fontId="27" fillId="7" borderId="66" xfId="0" applyNumberFormat="1" applyFont="1" applyFill="1" applyBorder="1" applyAlignment="1">
      <alignment horizontal="center" vertical="center"/>
    </xf>
    <xf numFmtId="164" fontId="20" fillId="7" borderId="68" xfId="0" applyNumberFormat="1" applyFont="1" applyFill="1" applyBorder="1" applyAlignment="1">
      <alignment horizontal="center" vertical="center"/>
    </xf>
    <xf numFmtId="9" fontId="27" fillId="7" borderId="71" xfId="0" applyNumberFormat="1" applyFont="1" applyFill="1" applyBorder="1" applyAlignment="1">
      <alignment horizontal="center" vertical="center"/>
    </xf>
    <xf numFmtId="9" fontId="27" fillId="7" borderId="74" xfId="0" applyNumberFormat="1" applyFont="1" applyFill="1" applyBorder="1" applyAlignment="1">
      <alignment horizontal="center" vertical="center"/>
    </xf>
    <xf numFmtId="9" fontId="27" fillId="7" borderId="63" xfId="0" applyNumberFormat="1" applyFont="1" applyFill="1" applyBorder="1" applyAlignment="1">
      <alignment horizontal="center" vertical="center"/>
    </xf>
    <xf numFmtId="9" fontId="27" fillId="7" borderId="54" xfId="0" applyNumberFormat="1" applyFont="1" applyFill="1" applyBorder="1" applyAlignment="1">
      <alignment horizontal="center" vertical="center"/>
    </xf>
    <xf numFmtId="0" fontId="23" fillId="7" borderId="71" xfId="0" applyFont="1" applyFill="1" applyBorder="1" applyAlignment="1">
      <alignment horizontal="center" vertical="center" wrapText="1"/>
    </xf>
    <xf numFmtId="0" fontId="23" fillId="7" borderId="70" xfId="0" applyFont="1" applyFill="1" applyBorder="1" applyAlignment="1">
      <alignment horizontal="center" vertical="center" wrapText="1"/>
    </xf>
    <xf numFmtId="0" fontId="23" fillId="7" borderId="74" xfId="0" applyFont="1" applyFill="1" applyBorder="1" applyAlignment="1">
      <alignment horizontal="center" vertical="center" wrapText="1"/>
    </xf>
    <xf numFmtId="164" fontId="27" fillId="7" borderId="46" xfId="0" applyNumberFormat="1" applyFont="1" applyFill="1" applyBorder="1" applyAlignment="1">
      <alignment horizontal="center" vertical="center"/>
    </xf>
    <xf numFmtId="164" fontId="27" fillId="7" borderId="0" xfId="0" applyNumberFormat="1" applyFont="1" applyFill="1" applyBorder="1" applyAlignment="1">
      <alignment horizontal="center" vertical="center"/>
    </xf>
    <xf numFmtId="164" fontId="27" fillId="7" borderId="59" xfId="0" applyNumberFormat="1" applyFont="1" applyFill="1" applyBorder="1" applyAlignment="1">
      <alignment horizontal="center" vertical="center"/>
    </xf>
    <xf numFmtId="9" fontId="27" fillId="7" borderId="70" xfId="0" applyNumberFormat="1" applyFont="1" applyFill="1" applyBorder="1" applyAlignment="1">
      <alignment horizontal="center" vertical="center"/>
    </xf>
    <xf numFmtId="9" fontId="27" fillId="7" borderId="64" xfId="0" applyNumberFormat="1" applyFont="1" applyFill="1" applyBorder="1" applyAlignment="1">
      <alignment horizontal="center" vertical="center"/>
    </xf>
    <xf numFmtId="0" fontId="28" fillId="7" borderId="55" xfId="0" applyFont="1" applyFill="1" applyBorder="1" applyAlignment="1">
      <alignment horizontal="left" vertical="center"/>
    </xf>
    <xf numFmtId="0" fontId="20" fillId="7" borderId="56" xfId="0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horizontal="left" vertical="center"/>
    </xf>
    <xf numFmtId="0" fontId="20" fillId="7" borderId="72" xfId="0" applyFont="1" applyFill="1" applyBorder="1" applyAlignment="1">
      <alignment horizontal="center" vertical="center"/>
    </xf>
    <xf numFmtId="0" fontId="23" fillId="7" borderId="71" xfId="0" applyFont="1" applyFill="1" applyBorder="1" applyAlignment="1">
      <alignment horizontal="center" vertical="center"/>
    </xf>
    <xf numFmtId="0" fontId="23" fillId="7" borderId="70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64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3" fillId="7" borderId="65" xfId="0" applyFont="1" applyFill="1" applyBorder="1" applyAlignment="1">
      <alignment horizontal="left" vertical="center"/>
    </xf>
    <xf numFmtId="0" fontId="23" fillId="7" borderId="66" xfId="0" applyFont="1" applyFill="1" applyBorder="1" applyAlignment="1">
      <alignment horizontal="left" vertical="center"/>
    </xf>
    <xf numFmtId="164" fontId="27" fillId="7" borderId="54" xfId="0" applyNumberFormat="1" applyFont="1" applyFill="1" applyBorder="1" applyAlignment="1">
      <alignment horizontal="center" vertical="center"/>
    </xf>
    <xf numFmtId="0" fontId="23" fillId="7" borderId="80" xfId="0" applyFont="1" applyFill="1" applyBorder="1" applyAlignment="1">
      <alignment horizontal="center" vertical="center" wrapText="1"/>
    </xf>
    <xf numFmtId="0" fontId="23" fillId="7" borderId="72" xfId="0" applyFont="1" applyFill="1" applyBorder="1" applyAlignment="1">
      <alignment horizontal="center" vertical="center" wrapText="1"/>
    </xf>
    <xf numFmtId="0" fontId="23" fillId="7" borderId="61" xfId="0" applyFont="1" applyFill="1" applyBorder="1" applyAlignment="1">
      <alignment horizontal="center" vertical="center" wrapText="1"/>
    </xf>
    <xf numFmtId="9" fontId="27" fillId="7" borderId="0" xfId="0" applyNumberFormat="1" applyFont="1" applyFill="1" applyBorder="1" applyAlignment="1">
      <alignment horizontal="center" vertical="center"/>
    </xf>
    <xf numFmtId="3" fontId="26" fillId="7" borderId="0" xfId="0" applyNumberFormat="1" applyFont="1" applyFill="1" applyBorder="1" applyAlignment="1">
      <alignment horizontal="center" vertical="center"/>
    </xf>
    <xf numFmtId="9" fontId="25" fillId="7" borderId="0" xfId="0" applyNumberFormat="1" applyFont="1" applyFill="1" applyBorder="1" applyAlignment="1">
      <alignment horizontal="center" vertical="center"/>
    </xf>
    <xf numFmtId="3" fontId="24" fillId="7" borderId="63" xfId="0" applyNumberFormat="1" applyFont="1" applyFill="1" applyBorder="1" applyAlignment="1">
      <alignment horizontal="center" vertical="center"/>
    </xf>
    <xf numFmtId="9" fontId="25" fillId="7" borderId="0" xfId="2" applyFont="1" applyFill="1" applyBorder="1" applyAlignment="1">
      <alignment horizontal="center" vertical="center"/>
    </xf>
    <xf numFmtId="9" fontId="25" fillId="7" borderId="63" xfId="2" applyFont="1" applyFill="1" applyBorder="1" applyAlignment="1">
      <alignment horizontal="center" vertical="center"/>
    </xf>
    <xf numFmtId="0" fontId="26" fillId="7" borderId="75" xfId="0" applyNumberFormat="1" applyFont="1" applyFill="1" applyBorder="1" applyAlignment="1">
      <alignment horizontal="center" vertical="center"/>
    </xf>
    <xf numFmtId="0" fontId="25" fillId="7" borderId="74" xfId="0" applyNumberFormat="1" applyFont="1" applyFill="1" applyBorder="1" applyAlignment="1">
      <alignment horizontal="center" vertical="center"/>
    </xf>
    <xf numFmtId="3" fontId="24" fillId="7" borderId="66" xfId="0" applyNumberFormat="1" applyFont="1" applyFill="1" applyBorder="1" applyAlignment="1">
      <alignment horizontal="center" vertical="center"/>
    </xf>
    <xf numFmtId="3" fontId="23" fillId="7" borderId="63" xfId="0" applyNumberFormat="1" applyFont="1" applyFill="1" applyBorder="1" applyAlignment="1">
      <alignment horizontal="center" vertical="center"/>
    </xf>
    <xf numFmtId="3" fontId="26" fillId="7" borderId="46" xfId="0" applyNumberFormat="1" applyFont="1" applyFill="1" applyBorder="1" applyAlignment="1">
      <alignment horizontal="center" vertical="center"/>
    </xf>
    <xf numFmtId="3" fontId="26" fillId="7" borderId="76" xfId="0" applyNumberFormat="1" applyFont="1" applyFill="1" applyBorder="1" applyAlignment="1">
      <alignment horizontal="center" vertical="center"/>
    </xf>
    <xf numFmtId="3" fontId="26" fillId="7" borderId="82" xfId="0" applyNumberFormat="1" applyFont="1" applyFill="1" applyBorder="1" applyAlignment="1">
      <alignment horizontal="center" vertical="center"/>
    </xf>
    <xf numFmtId="9" fontId="8" fillId="6" borderId="0" xfId="0" applyNumberFormat="1" applyFont="1" applyFill="1" applyBorder="1" applyAlignment="1">
      <alignment horizontal="center" vertical="center"/>
    </xf>
    <xf numFmtId="164" fontId="8" fillId="6" borderId="0" xfId="0" applyNumberFormat="1" applyFont="1" applyFill="1" applyBorder="1" applyAlignment="1">
      <alignment horizontal="center" vertical="center"/>
    </xf>
    <xf numFmtId="164" fontId="26" fillId="7" borderId="69" xfId="0" applyNumberFormat="1" applyFont="1" applyFill="1" applyBorder="1" applyAlignment="1">
      <alignment horizontal="center" vertical="center"/>
    </xf>
    <xf numFmtId="164" fontId="26" fillId="7" borderId="75" xfId="0" applyNumberFormat="1" applyFont="1" applyFill="1" applyBorder="1" applyAlignment="1">
      <alignment horizontal="center" vertical="center"/>
    </xf>
    <xf numFmtId="164" fontId="26" fillId="7" borderId="0" xfId="0" applyNumberFormat="1" applyFont="1" applyFill="1" applyBorder="1" applyAlignment="1">
      <alignment horizontal="center" vertical="center"/>
    </xf>
    <xf numFmtId="164" fontId="25" fillId="7" borderId="66" xfId="0" applyNumberFormat="1" applyFont="1" applyFill="1" applyBorder="1" applyAlignment="1">
      <alignment horizontal="center" vertical="center"/>
    </xf>
    <xf numFmtId="164" fontId="25" fillId="7" borderId="65" xfId="0" applyNumberFormat="1" applyFont="1" applyFill="1" applyBorder="1" applyAlignment="1">
      <alignment horizontal="center" vertical="center"/>
    </xf>
    <xf numFmtId="9" fontId="25" fillId="7" borderId="71" xfId="0" applyNumberFormat="1" applyFont="1" applyFill="1" applyBorder="1" applyAlignment="1">
      <alignment horizontal="center" vertical="center"/>
    </xf>
    <xf numFmtId="9" fontId="25" fillId="7" borderId="74" xfId="0" applyNumberFormat="1" applyFont="1" applyFill="1" applyBorder="1" applyAlignment="1">
      <alignment horizontal="center" vertical="center"/>
    </xf>
    <xf numFmtId="9" fontId="25" fillId="7" borderId="54" xfId="0" applyNumberFormat="1" applyFont="1" applyFill="1" applyBorder="1" applyAlignment="1">
      <alignment horizontal="center" vertical="center"/>
    </xf>
    <xf numFmtId="164" fontId="25" fillId="7" borderId="58" xfId="0" applyNumberFormat="1" applyFont="1" applyFill="1" applyBorder="1" applyAlignment="1">
      <alignment horizontal="center" vertical="center"/>
    </xf>
    <xf numFmtId="164" fontId="25" fillId="7" borderId="67" xfId="0" applyNumberFormat="1" applyFont="1" applyFill="1" applyBorder="1" applyAlignment="1">
      <alignment horizontal="center" vertical="center"/>
    </xf>
    <xf numFmtId="3" fontId="3" fillId="6" borderId="0" xfId="0" applyNumberFormat="1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/>
    </xf>
    <xf numFmtId="10" fontId="23" fillId="7" borderId="70" xfId="0" applyNumberFormat="1" applyFont="1" applyFill="1" applyBorder="1" applyAlignment="1">
      <alignment horizontal="center" vertical="center"/>
    </xf>
    <xf numFmtId="164" fontId="27" fillId="7" borderId="70" xfId="0" applyNumberFormat="1" applyFont="1" applyFill="1" applyBorder="1" applyAlignment="1">
      <alignment horizontal="center" vertical="center"/>
    </xf>
    <xf numFmtId="164" fontId="27" fillId="7" borderId="63" xfId="0" applyNumberFormat="1" applyFont="1" applyFill="1" applyBorder="1" applyAlignment="1">
      <alignment horizontal="center" vertical="center"/>
    </xf>
    <xf numFmtId="164" fontId="27" fillId="7" borderId="64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left" vertical="center"/>
    </xf>
    <xf numFmtId="3" fontId="1" fillId="6" borderId="0" xfId="0" applyNumberFormat="1" applyFont="1" applyFill="1" applyAlignment="1">
      <alignment horizontal="left" vertical="center"/>
    </xf>
    <xf numFmtId="3" fontId="24" fillId="7" borderId="65" xfId="0" applyNumberFormat="1" applyFont="1" applyFill="1" applyBorder="1" applyAlignment="1">
      <alignment horizontal="center" vertical="center"/>
    </xf>
    <xf numFmtId="9" fontId="1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165" fontId="2" fillId="6" borderId="0" xfId="0" applyNumberFormat="1" applyFont="1" applyFill="1" applyAlignment="1">
      <alignment horizontal="left" vertical="center"/>
    </xf>
    <xf numFmtId="164" fontId="24" fillId="7" borderId="65" xfId="0" applyNumberFormat="1" applyFont="1" applyFill="1" applyBorder="1" applyAlignment="1">
      <alignment horizontal="center" vertical="center"/>
    </xf>
    <xf numFmtId="164" fontId="24" fillId="7" borderId="66" xfId="0" applyNumberFormat="1" applyFont="1" applyFill="1" applyBorder="1" applyAlignment="1">
      <alignment horizontal="center" vertical="center"/>
    </xf>
    <xf numFmtId="164" fontId="23" fillId="7" borderId="71" xfId="0" applyNumberFormat="1" applyFont="1" applyFill="1" applyBorder="1" applyAlignment="1">
      <alignment horizontal="center" vertical="center"/>
    </xf>
    <xf numFmtId="164" fontId="23" fillId="7" borderId="74" xfId="0" applyNumberFormat="1" applyFont="1" applyFill="1" applyBorder="1" applyAlignment="1">
      <alignment horizontal="center" vertical="center"/>
    </xf>
    <xf numFmtId="164" fontId="23" fillId="7" borderId="63" xfId="0" applyNumberFormat="1" applyFont="1" applyFill="1" applyBorder="1" applyAlignment="1">
      <alignment horizontal="center" vertical="center"/>
    </xf>
    <xf numFmtId="164" fontId="23" fillId="7" borderId="54" xfId="0" applyNumberFormat="1" applyFont="1" applyFill="1" applyBorder="1" applyAlignment="1">
      <alignment horizontal="center" vertical="center"/>
    </xf>
    <xf numFmtId="0" fontId="19" fillId="8" borderId="54" xfId="0" applyFont="1" applyFill="1" applyBorder="1" applyAlignment="1">
      <alignment horizontal="left" vertical="center" wrapText="1"/>
    </xf>
    <xf numFmtId="3" fontId="19" fillId="8" borderId="71" xfId="0" applyNumberFormat="1" applyFont="1" applyFill="1" applyBorder="1" applyAlignment="1">
      <alignment horizontal="center" vertical="center"/>
    </xf>
    <xf numFmtId="164" fontId="31" fillId="8" borderId="70" xfId="0" applyNumberFormat="1" applyFont="1" applyFill="1" applyBorder="1" applyAlignment="1">
      <alignment horizontal="center" vertical="center"/>
    </xf>
    <xf numFmtId="3" fontId="19" fillId="8" borderId="74" xfId="0" applyNumberFormat="1" applyFont="1" applyFill="1" applyBorder="1" applyAlignment="1">
      <alignment horizontal="center" vertical="center"/>
    </xf>
    <xf numFmtId="164" fontId="31" fillId="8" borderId="63" xfId="0" applyNumberFormat="1" applyFont="1" applyFill="1" applyBorder="1" applyAlignment="1">
      <alignment horizontal="center" vertical="center"/>
    </xf>
    <xf numFmtId="164" fontId="31" fillId="8" borderId="54" xfId="2" applyNumberFormat="1" applyFont="1" applyFill="1" applyBorder="1" applyAlignment="1">
      <alignment horizontal="center" vertical="center"/>
    </xf>
    <xf numFmtId="0" fontId="23" fillId="7" borderId="66" xfId="0" applyFont="1" applyFill="1" applyBorder="1" applyAlignment="1">
      <alignment horizontal="left" vertical="center" wrapText="1"/>
    </xf>
    <xf numFmtId="164" fontId="27" fillId="7" borderId="66" xfId="2" applyNumberFormat="1" applyFont="1" applyFill="1" applyBorder="1" applyAlignment="1">
      <alignment horizontal="center" vertical="center"/>
    </xf>
    <xf numFmtId="164" fontId="27" fillId="7" borderId="54" xfId="2" applyNumberFormat="1" applyFont="1" applyFill="1" applyBorder="1" applyAlignment="1">
      <alignment horizontal="center" vertical="center"/>
    </xf>
    <xf numFmtId="3" fontId="19" fillId="8" borderId="70" xfId="0" applyNumberFormat="1" applyFont="1" applyFill="1" applyBorder="1" applyAlignment="1">
      <alignment horizontal="center" vertical="center"/>
    </xf>
    <xf numFmtId="3" fontId="23" fillId="7" borderId="70" xfId="0" applyNumberFormat="1" applyFont="1" applyFill="1" applyBorder="1" applyAlignment="1">
      <alignment horizontal="center" vertical="center"/>
    </xf>
    <xf numFmtId="9" fontId="19" fillId="8" borderId="71" xfId="2" applyFont="1" applyFill="1" applyBorder="1" applyAlignment="1">
      <alignment horizontal="center" vertical="center"/>
    </xf>
    <xf numFmtId="9" fontId="31" fillId="8" borderId="63" xfId="2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64" fontId="31" fillId="8" borderId="64" xfId="0" applyNumberFormat="1" applyFont="1" applyFill="1" applyBorder="1" applyAlignment="1">
      <alignment horizontal="center" vertical="center"/>
    </xf>
    <xf numFmtId="0" fontId="19" fillId="8" borderId="74" xfId="0" applyFont="1" applyFill="1" applyBorder="1" applyAlignment="1">
      <alignment horizontal="center" vertical="center"/>
    </xf>
    <xf numFmtId="3" fontId="23" fillId="7" borderId="69" xfId="0" applyNumberFormat="1" applyFont="1" applyFill="1" applyBorder="1" applyAlignment="1">
      <alignment horizontal="center" vertical="center"/>
    </xf>
    <xf numFmtId="3" fontId="19" fillId="8" borderId="63" xfId="0" applyNumberFormat="1" applyFont="1" applyFill="1" applyBorder="1" applyAlignment="1">
      <alignment horizontal="center" vertical="center"/>
    </xf>
    <xf numFmtId="3" fontId="19" fillId="8" borderId="54" xfId="0" applyNumberFormat="1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 wrapText="1"/>
    </xf>
    <xf numFmtId="3" fontId="24" fillId="7" borderId="54" xfId="0" applyNumberFormat="1" applyFont="1" applyFill="1" applyBorder="1" applyAlignment="1">
      <alignment horizontal="center" vertical="center"/>
    </xf>
    <xf numFmtId="164" fontId="31" fillId="8" borderId="71" xfId="0" applyNumberFormat="1" applyFont="1" applyFill="1" applyBorder="1" applyAlignment="1">
      <alignment horizontal="center" vertical="center"/>
    </xf>
    <xf numFmtId="164" fontId="32" fillId="7" borderId="69" xfId="0" applyNumberFormat="1" applyFont="1" applyFill="1" applyBorder="1" applyAlignment="1">
      <alignment horizontal="center" vertical="center"/>
    </xf>
    <xf numFmtId="3" fontId="24" fillId="7" borderId="75" xfId="0" applyNumberFormat="1" applyFont="1" applyFill="1" applyBorder="1" applyAlignment="1">
      <alignment horizontal="center" vertical="center"/>
    </xf>
    <xf numFmtId="3" fontId="13" fillId="8" borderId="71" xfId="0" applyNumberFormat="1" applyFont="1" applyFill="1" applyBorder="1" applyAlignment="1">
      <alignment horizontal="center" vertical="center"/>
    </xf>
    <xf numFmtId="3" fontId="13" fillId="8" borderId="74" xfId="0" applyNumberFormat="1" applyFont="1" applyFill="1" applyBorder="1" applyAlignment="1">
      <alignment horizontal="center" vertical="center"/>
    </xf>
    <xf numFmtId="3" fontId="20" fillId="7" borderId="71" xfId="0" applyNumberFormat="1" applyFont="1" applyFill="1" applyBorder="1" applyAlignment="1">
      <alignment horizontal="center" vertical="center"/>
    </xf>
    <xf numFmtId="3" fontId="20" fillId="7" borderId="74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19" fillId="3" borderId="62" xfId="0" applyFont="1" applyFill="1" applyBorder="1" applyAlignment="1">
      <alignment vertical="center"/>
    </xf>
    <xf numFmtId="0" fontId="19" fillId="3" borderId="64" xfId="0" applyFont="1" applyFill="1" applyBorder="1" applyAlignment="1">
      <alignment vertical="center"/>
    </xf>
    <xf numFmtId="0" fontId="31" fillId="4" borderId="62" xfId="0" applyFont="1" applyFill="1" applyBorder="1" applyAlignment="1">
      <alignment vertical="center"/>
    </xf>
    <xf numFmtId="0" fontId="31" fillId="4" borderId="64" xfId="0" applyFont="1" applyFill="1" applyBorder="1" applyAlignment="1">
      <alignment vertical="center"/>
    </xf>
    <xf numFmtId="0" fontId="33" fillId="7" borderId="58" xfId="0" applyFont="1" applyFill="1" applyBorder="1" applyAlignment="1">
      <alignment vertical="center"/>
    </xf>
    <xf numFmtId="0" fontId="34" fillId="7" borderId="59" xfId="1" applyFont="1" applyFill="1" applyBorder="1" applyAlignment="1">
      <alignment vertical="center"/>
    </xf>
    <xf numFmtId="0" fontId="35" fillId="4" borderId="62" xfId="0" applyFont="1" applyFill="1" applyBorder="1" applyAlignment="1">
      <alignment vertical="center"/>
    </xf>
    <xf numFmtId="0" fontId="33" fillId="7" borderId="60" xfId="0" applyFont="1" applyFill="1" applyBorder="1" applyAlignment="1">
      <alignment vertical="center"/>
    </xf>
    <xf numFmtId="0" fontId="34" fillId="7" borderId="61" xfId="1" applyFont="1" applyFill="1" applyBorder="1" applyAlignment="1">
      <alignment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8" fillId="5" borderId="65" xfId="0" applyFont="1" applyFill="1" applyBorder="1" applyAlignment="1">
      <alignment horizontal="center" vertical="center" wrapText="1"/>
    </xf>
    <xf numFmtId="0" fontId="18" fillId="5" borderId="66" xfId="0" applyFont="1" applyFill="1" applyBorder="1" applyAlignment="1">
      <alignment horizontal="center" vertical="center" wrapText="1"/>
    </xf>
    <xf numFmtId="0" fontId="18" fillId="5" borderId="67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0" fontId="17" fillId="4" borderId="56" xfId="0" applyFont="1" applyFill="1" applyBorder="1" applyAlignment="1">
      <alignment horizontal="center" vertical="center" wrapText="1"/>
    </xf>
    <xf numFmtId="0" fontId="17" fillId="4" borderId="57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8" fillId="5" borderId="55" xfId="0" applyFont="1" applyFill="1" applyBorder="1" applyAlignment="1">
      <alignment horizontal="center" vertical="center" wrapText="1"/>
    </xf>
    <xf numFmtId="0" fontId="18" fillId="5" borderId="57" xfId="0" applyFont="1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 wrapText="1"/>
    </xf>
    <xf numFmtId="0" fontId="18" fillId="5" borderId="59" xfId="0" applyFont="1" applyFill="1" applyBorder="1" applyAlignment="1">
      <alignment horizontal="center" vertical="center" wrapText="1"/>
    </xf>
    <xf numFmtId="0" fontId="24" fillId="7" borderId="73" xfId="0" applyFont="1" applyFill="1" applyBorder="1" applyAlignment="1">
      <alignment horizontal="center" vertical="center"/>
    </xf>
    <xf numFmtId="0" fontId="24" fillId="7" borderId="7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3" fillId="7" borderId="65" xfId="0" applyFont="1" applyFill="1" applyBorder="1" applyAlignment="1">
      <alignment horizontal="center" vertical="center" wrapText="1"/>
    </xf>
    <xf numFmtId="0" fontId="23" fillId="7" borderId="66" xfId="0" applyFont="1" applyFill="1" applyBorder="1" applyAlignment="1">
      <alignment horizontal="center" vertical="center" wrapText="1"/>
    </xf>
    <xf numFmtId="0" fontId="20" fillId="7" borderId="66" xfId="0" applyFont="1" applyFill="1" applyBorder="1" applyAlignment="1">
      <alignment horizontal="center" vertical="center" wrapText="1"/>
    </xf>
    <xf numFmtId="0" fontId="20" fillId="7" borderId="67" xfId="0" applyFont="1" applyFill="1" applyBorder="1" applyAlignment="1">
      <alignment horizontal="center" vertical="center" wrapText="1"/>
    </xf>
    <xf numFmtId="0" fontId="23" fillId="7" borderId="63" xfId="0" applyFont="1" applyFill="1" applyBorder="1" applyAlignment="1">
      <alignment horizontal="center" vertical="center" wrapText="1"/>
    </xf>
    <xf numFmtId="0" fontId="23" fillId="7" borderId="64" xfId="0" applyFont="1" applyFill="1" applyBorder="1" applyAlignment="1">
      <alignment horizontal="center" vertical="center" wrapText="1"/>
    </xf>
    <xf numFmtId="0" fontId="19" fillId="5" borderId="55" xfId="0" applyFont="1" applyFill="1" applyBorder="1" applyAlignment="1">
      <alignment horizontal="center" vertical="center" wrapText="1"/>
    </xf>
    <xf numFmtId="0" fontId="19" fillId="5" borderId="57" xfId="0" applyFont="1" applyFill="1" applyBorder="1" applyAlignment="1">
      <alignment horizontal="center" vertical="center" wrapText="1"/>
    </xf>
    <xf numFmtId="0" fontId="19" fillId="5" borderId="58" xfId="0" applyFont="1" applyFill="1" applyBorder="1" applyAlignment="1">
      <alignment horizontal="center" vertical="center" wrapText="1"/>
    </xf>
    <xf numFmtId="0" fontId="19" fillId="5" borderId="59" xfId="0" applyFont="1" applyFill="1" applyBorder="1" applyAlignment="1">
      <alignment horizontal="center" vertical="center" wrapText="1"/>
    </xf>
    <xf numFmtId="0" fontId="19" fillId="5" borderId="60" xfId="0" applyFont="1" applyFill="1" applyBorder="1" applyAlignment="1">
      <alignment horizontal="center" vertical="center" wrapText="1"/>
    </xf>
    <xf numFmtId="0" fontId="19" fillId="5" borderId="61" xfId="0" applyFont="1" applyFill="1" applyBorder="1" applyAlignment="1">
      <alignment horizontal="center" vertical="center" wrapText="1"/>
    </xf>
    <xf numFmtId="0" fontId="24" fillId="7" borderId="62" xfId="0" applyFont="1" applyFill="1" applyBorder="1" applyAlignment="1">
      <alignment horizontal="center" vertical="center" wrapText="1"/>
    </xf>
    <xf numFmtId="0" fontId="20" fillId="7" borderId="63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4" fillId="7" borderId="63" xfId="0" applyFont="1" applyFill="1" applyBorder="1" applyAlignment="1">
      <alignment horizontal="center" vertical="center" wrapText="1"/>
    </xf>
    <xf numFmtId="0" fontId="24" fillId="7" borderId="64" xfId="0" applyFont="1" applyFill="1" applyBorder="1" applyAlignment="1">
      <alignment horizontal="center" vertical="center" wrapText="1"/>
    </xf>
    <xf numFmtId="0" fontId="24" fillId="7" borderId="55" xfId="0" applyFont="1" applyFill="1" applyBorder="1" applyAlignment="1">
      <alignment horizontal="center" vertical="center"/>
    </xf>
    <xf numFmtId="0" fontId="20" fillId="7" borderId="57" xfId="0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horizontal="center" vertical="center"/>
    </xf>
    <xf numFmtId="0" fontId="20" fillId="7" borderId="61" xfId="0" applyFont="1" applyFill="1" applyBorder="1" applyAlignment="1">
      <alignment horizontal="center" vertical="center"/>
    </xf>
    <xf numFmtId="0" fontId="24" fillId="7" borderId="63" xfId="0" applyFont="1" applyFill="1" applyBorder="1" applyAlignment="1">
      <alignment horizontal="center" vertical="center"/>
    </xf>
    <xf numFmtId="0" fontId="24" fillId="7" borderId="64" xfId="0" applyFont="1" applyFill="1" applyBorder="1" applyAlignment="1">
      <alignment horizontal="center" vertical="center"/>
    </xf>
    <xf numFmtId="0" fontId="24" fillId="7" borderId="62" xfId="0" applyFont="1" applyFill="1" applyBorder="1" applyAlignment="1">
      <alignment horizontal="center" vertical="center"/>
    </xf>
    <xf numFmtId="0" fontId="19" fillId="5" borderId="65" xfId="0" applyFont="1" applyFill="1" applyBorder="1" applyAlignment="1">
      <alignment horizontal="center" vertical="center" wrapText="1"/>
    </xf>
    <xf numFmtId="0" fontId="19" fillId="5" borderId="66" xfId="0" applyFont="1" applyFill="1" applyBorder="1" applyAlignment="1">
      <alignment horizontal="center" vertical="center" wrapText="1"/>
    </xf>
    <xf numFmtId="0" fontId="19" fillId="5" borderId="67" xfId="0" applyFont="1" applyFill="1" applyBorder="1" applyAlignment="1">
      <alignment horizontal="center" vertical="center" wrapText="1"/>
    </xf>
    <xf numFmtId="0" fontId="24" fillId="7" borderId="65" xfId="0" applyFont="1" applyFill="1" applyBorder="1" applyAlignment="1">
      <alignment horizontal="center" vertical="center"/>
    </xf>
    <xf numFmtId="0" fontId="20" fillId="7" borderId="67" xfId="0" applyFont="1" applyFill="1" applyBorder="1" applyAlignment="1">
      <alignment horizontal="center" vertical="center"/>
    </xf>
    <xf numFmtId="0" fontId="23" fillId="7" borderId="62" xfId="0" applyFont="1" applyFill="1" applyBorder="1" applyAlignment="1">
      <alignment horizontal="center" vertical="center" wrapText="1"/>
    </xf>
    <xf numFmtId="0" fontId="23" fillId="7" borderId="70" xfId="0" applyFont="1" applyFill="1" applyBorder="1" applyAlignment="1">
      <alignment horizontal="center" vertical="center" wrapText="1"/>
    </xf>
    <xf numFmtId="0" fontId="23" fillId="7" borderId="73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/>
    </xf>
    <xf numFmtId="0" fontId="29" fillId="4" borderId="63" xfId="0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0" fillId="3" borderId="62" xfId="0" applyFont="1" applyFill="1" applyBorder="1" applyAlignment="1">
      <alignment horizontal="center" vertical="center" wrapText="1"/>
    </xf>
    <xf numFmtId="0" fontId="30" fillId="3" borderId="63" xfId="0" applyFont="1" applyFill="1" applyBorder="1" applyAlignment="1">
      <alignment horizontal="center" vertical="center" wrapText="1"/>
    </xf>
    <xf numFmtId="0" fontId="30" fillId="3" borderId="64" xfId="0" applyFont="1" applyFill="1" applyBorder="1" applyAlignment="1">
      <alignment horizontal="center" vertical="center" wrapText="1"/>
    </xf>
    <xf numFmtId="0" fontId="23" fillId="7" borderId="67" xfId="0" applyFont="1" applyFill="1" applyBorder="1" applyAlignment="1">
      <alignment horizontal="center" vertical="center" wrapText="1"/>
    </xf>
    <xf numFmtId="0" fontId="23" fillId="7" borderId="55" xfId="0" applyFont="1" applyFill="1" applyBorder="1" applyAlignment="1">
      <alignment horizontal="center" vertical="center" wrapText="1"/>
    </xf>
    <xf numFmtId="0" fontId="23" fillId="7" borderId="78" xfId="0" applyFont="1" applyFill="1" applyBorder="1" applyAlignment="1">
      <alignment horizontal="center" vertical="center" wrapText="1"/>
    </xf>
    <xf numFmtId="0" fontId="23" fillId="7" borderId="60" xfId="0" applyFont="1" applyFill="1" applyBorder="1" applyAlignment="1">
      <alignment horizontal="center" vertical="center" wrapText="1"/>
    </xf>
    <xf numFmtId="0" fontId="23" fillId="7" borderId="80" xfId="0" applyFont="1" applyFill="1" applyBorder="1" applyAlignment="1">
      <alignment horizontal="center" vertical="center" wrapText="1"/>
    </xf>
    <xf numFmtId="0" fontId="23" fillId="7" borderId="79" xfId="0" applyFont="1" applyFill="1" applyBorder="1" applyAlignment="1">
      <alignment horizontal="center" vertical="center" wrapText="1"/>
    </xf>
    <xf numFmtId="0" fontId="23" fillId="7" borderId="81" xfId="0" applyFont="1" applyFill="1" applyBorder="1" applyAlignment="1">
      <alignment horizontal="center" vertical="center" wrapText="1"/>
    </xf>
    <xf numFmtId="0" fontId="23" fillId="7" borderId="57" xfId="0" applyFont="1" applyFill="1" applyBorder="1" applyAlignment="1">
      <alignment horizontal="center" vertical="center" wrapText="1"/>
    </xf>
    <xf numFmtId="0" fontId="23" fillId="7" borderId="61" xfId="0" applyFont="1" applyFill="1" applyBorder="1" applyAlignment="1">
      <alignment horizontal="center" vertical="center" wrapText="1"/>
    </xf>
    <xf numFmtId="0" fontId="23" fillId="7" borderId="56" xfId="0" applyFont="1" applyFill="1" applyBorder="1" applyAlignment="1">
      <alignment horizontal="center" vertical="center" wrapText="1"/>
    </xf>
    <xf numFmtId="0" fontId="29" fillId="4" borderId="63" xfId="0" applyFont="1" applyFill="1" applyBorder="1" applyAlignment="1">
      <alignment horizontal="center" vertical="center" wrapText="1"/>
    </xf>
    <xf numFmtId="0" fontId="29" fillId="4" borderId="64" xfId="0" applyFont="1" applyFill="1" applyBorder="1" applyAlignment="1">
      <alignment horizontal="center" vertical="center" wrapText="1"/>
    </xf>
    <xf numFmtId="0" fontId="20" fillId="7" borderId="66" xfId="0" applyFont="1" applyFill="1" applyBorder="1" applyAlignment="1">
      <alignment horizontal="center" vertical="center"/>
    </xf>
    <xf numFmtId="0" fontId="20" fillId="7" borderId="63" xfId="0" applyFont="1" applyFill="1" applyBorder="1" applyAlignment="1">
      <alignment horizontal="center" vertical="center" wrapText="1"/>
    </xf>
    <xf numFmtId="0" fontId="20" fillId="7" borderId="64" xfId="0" applyFont="1" applyFill="1" applyBorder="1" applyAlignment="1">
      <alignment horizontal="center" vertical="center" wrapText="1"/>
    </xf>
    <xf numFmtId="0" fontId="23" fillId="7" borderId="58" xfId="0" applyFont="1" applyFill="1" applyBorder="1" applyAlignment="1">
      <alignment horizontal="center" vertical="center" wrapText="1"/>
    </xf>
    <xf numFmtId="0" fontId="23" fillId="7" borderId="59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19" fillId="5" borderId="62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3" fillId="7" borderId="72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3" fillId="7" borderId="63" xfId="0" applyFont="1" applyFill="1" applyBorder="1" applyAlignment="1">
      <alignment horizontal="center" vertical="center"/>
    </xf>
    <xf numFmtId="0" fontId="23" fillId="7" borderId="6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center" vertical="center" wrapText="1"/>
    </xf>
    <xf numFmtId="0" fontId="22" fillId="4" borderId="56" xfId="0" applyFont="1" applyFill="1" applyBorder="1" applyAlignment="1">
      <alignment horizontal="center" vertical="center" wrapText="1"/>
    </xf>
    <xf numFmtId="0" fontId="22" fillId="4" borderId="57" xfId="0" applyFont="1" applyFill="1" applyBorder="1" applyAlignment="1">
      <alignment horizontal="center" vertical="center" wrapText="1"/>
    </xf>
    <xf numFmtId="0" fontId="1" fillId="7" borderId="65" xfId="0" applyFont="1" applyFill="1" applyBorder="1" applyAlignment="1">
      <alignment horizontal="center" vertical="center" wrapText="1"/>
    </xf>
    <xf numFmtId="0" fontId="1" fillId="7" borderId="66" xfId="0" applyFont="1" applyFill="1" applyBorder="1" applyAlignment="1">
      <alignment horizontal="center" vertical="center" wrapText="1"/>
    </xf>
    <xf numFmtId="0" fontId="1" fillId="7" borderId="67" xfId="0" applyFont="1" applyFill="1" applyBorder="1" applyAlignment="1">
      <alignment horizontal="center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70" xfId="0" applyFont="1" applyFill="1" applyBorder="1" applyAlignment="1">
      <alignment horizontal="center" vertical="center" wrapText="1"/>
    </xf>
    <xf numFmtId="0" fontId="1" fillId="7" borderId="63" xfId="0" applyFont="1" applyFill="1" applyBorder="1" applyAlignment="1">
      <alignment horizontal="center" vertical="center" wrapText="1"/>
    </xf>
    <xf numFmtId="0" fontId="1" fillId="7" borderId="64" xfId="0" applyFont="1" applyFill="1" applyBorder="1" applyAlignment="1">
      <alignment horizontal="center" vertical="center" wrapText="1"/>
    </xf>
    <xf numFmtId="0" fontId="1" fillId="7" borderId="62" xfId="0" applyFont="1" applyFill="1" applyBorder="1" applyAlignment="1">
      <alignment horizontal="center" vertical="center" wrapText="1"/>
    </xf>
    <xf numFmtId="0" fontId="20" fillId="7" borderId="70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9" fontId="1" fillId="0" borderId="38" xfId="0" applyNumberFormat="1" applyFont="1" applyBorder="1" applyAlignment="1">
      <alignment horizontal="center" vertical="center" wrapText="1"/>
    </xf>
  </cellXfs>
  <cellStyles count="4">
    <cellStyle name="Lien hypertexte" xfId="1" builtinId="8"/>
    <cellStyle name="Milliers" xfId="3" builtinId="3"/>
    <cellStyle name="Normal" xfId="0" builtinId="0"/>
    <cellStyle name="Pourcentage" xfId="2" builtinId="5"/>
  </cellStyles>
  <dxfs count="1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</dxfs>
  <tableStyles count="1" defaultTableStyle="TableStyleMedium2" defaultPivotStyle="PivotStyleLight16">
    <tableStyle name="Style de tableau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8/Data/jaarrapport%202018%20hoofdstuk%2024%20-%20public%20-%20arbeidsweg%20(modified%20by%20Gill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Inconnu</v>
          </cell>
        </row>
        <row r="217">
          <cell r="A217" t="str">
            <v>Inconnu</v>
          </cell>
          <cell r="B217">
            <v>50</v>
          </cell>
          <cell r="C217">
            <v>0.47393364928909953</v>
          </cell>
          <cell r="D217">
            <v>50</v>
          </cell>
          <cell r="E217">
            <v>0.47393364928909953</v>
          </cell>
        </row>
        <row r="218">
          <cell r="A218" t="str">
            <v>0,00</v>
          </cell>
          <cell r="B218">
            <v>21</v>
          </cell>
          <cell r="C218">
            <v>0.1990521327014218</v>
          </cell>
          <cell r="D218">
            <v>21</v>
          </cell>
          <cell r="E218">
            <v>0.1990521327014218</v>
          </cell>
        </row>
        <row r="219">
          <cell r="A219" t="str">
            <v>1,00</v>
          </cell>
          <cell r="B219">
            <v>7</v>
          </cell>
          <cell r="C219">
            <v>6.6350710900473925E-2</v>
          </cell>
          <cell r="D219">
            <v>7</v>
          </cell>
          <cell r="E219">
            <v>6.6350710900473925E-2</v>
          </cell>
        </row>
        <row r="220">
          <cell r="A220" t="str">
            <v>2,00</v>
          </cell>
          <cell r="B220">
            <v>5</v>
          </cell>
          <cell r="C220">
            <v>4.7393364928909956E-2</v>
          </cell>
          <cell r="D220">
            <v>5</v>
          </cell>
          <cell r="E220">
            <v>4.7393364928909956E-2</v>
          </cell>
        </row>
        <row r="221">
          <cell r="A221" t="str">
            <v>3,00</v>
          </cell>
          <cell r="B221">
            <v>9</v>
          </cell>
          <cell r="C221">
            <v>8.5308056872037921E-2</v>
          </cell>
          <cell r="D221">
            <v>9</v>
          </cell>
          <cell r="E221">
            <v>8.5308056872037921E-2</v>
          </cell>
        </row>
        <row r="222">
          <cell r="A222" t="str">
            <v>4,00</v>
          </cell>
          <cell r="B222">
            <v>45</v>
          </cell>
          <cell r="C222">
            <v>0.42654028436018954</v>
          </cell>
          <cell r="D222">
            <v>45</v>
          </cell>
          <cell r="E222">
            <v>0.42654028436018954</v>
          </cell>
        </row>
        <row r="223">
          <cell r="A223" t="str">
            <v>5,00</v>
          </cell>
          <cell r="B223">
            <v>256</v>
          </cell>
          <cell r="C223">
            <v>2.4265402843601893</v>
          </cell>
          <cell r="D223">
            <v>256</v>
          </cell>
          <cell r="E223">
            <v>2.4265402843601893</v>
          </cell>
        </row>
        <row r="224">
          <cell r="A224" t="str">
            <v>6,00</v>
          </cell>
          <cell r="B224">
            <v>822</v>
          </cell>
          <cell r="C224">
            <v>7.7914691943127972</v>
          </cell>
          <cell r="D224">
            <v>822</v>
          </cell>
          <cell r="E224">
            <v>7.7914691943127972</v>
          </cell>
        </row>
        <row r="225">
          <cell r="A225" t="str">
            <v>7,00</v>
          </cell>
          <cell r="B225">
            <v>2353</v>
          </cell>
          <cell r="C225">
            <v>22.303317535545023</v>
          </cell>
          <cell r="D225">
            <v>2353</v>
          </cell>
          <cell r="E225">
            <v>22.303317535545023</v>
          </cell>
        </row>
        <row r="226">
          <cell r="A226" t="str">
            <v>8,00</v>
          </cell>
          <cell r="B226">
            <v>1864</v>
          </cell>
          <cell r="C226">
            <v>17.66824644549763</v>
          </cell>
          <cell r="D226">
            <v>1864</v>
          </cell>
          <cell r="E226">
            <v>17.66824644549763</v>
          </cell>
        </row>
        <row r="227">
          <cell r="A227" t="str">
            <v>9,00</v>
          </cell>
          <cell r="B227">
            <v>416</v>
          </cell>
          <cell r="C227">
            <v>3.9431279620853079</v>
          </cell>
          <cell r="D227">
            <v>416</v>
          </cell>
          <cell r="E227">
            <v>3.9431279620853079</v>
          </cell>
        </row>
        <row r="228">
          <cell r="A228" t="str">
            <v>10,00</v>
          </cell>
          <cell r="B228">
            <v>206</v>
          </cell>
          <cell r="C228">
            <v>1.95260663507109</v>
          </cell>
          <cell r="D228">
            <v>206</v>
          </cell>
          <cell r="E228">
            <v>1.95260663507109</v>
          </cell>
        </row>
        <row r="229">
          <cell r="A229" t="str">
            <v>11,00</v>
          </cell>
          <cell r="B229">
            <v>245</v>
          </cell>
          <cell r="C229">
            <v>2.3222748815165879</v>
          </cell>
          <cell r="D229">
            <v>245</v>
          </cell>
          <cell r="E229">
            <v>2.3222748815165879</v>
          </cell>
        </row>
        <row r="230">
          <cell r="A230" t="str">
            <v>12,00</v>
          </cell>
          <cell r="B230">
            <v>602</v>
          </cell>
          <cell r="C230">
            <v>5.7061611374407581</v>
          </cell>
          <cell r="D230">
            <v>602</v>
          </cell>
          <cell r="E230">
            <v>5.7061611374407581</v>
          </cell>
        </row>
        <row r="231">
          <cell r="A231" t="str">
            <v>13,00</v>
          </cell>
          <cell r="B231">
            <v>442</v>
          </cell>
          <cell r="C231">
            <v>4.18957345971564</v>
          </cell>
          <cell r="D231">
            <v>442</v>
          </cell>
          <cell r="E231">
            <v>4.18957345971564</v>
          </cell>
        </row>
        <row r="232">
          <cell r="A232" t="str">
            <v>14,00</v>
          </cell>
          <cell r="B232">
            <v>263</v>
          </cell>
          <cell r="C232">
            <v>2.4928909952606637</v>
          </cell>
          <cell r="D232">
            <v>263</v>
          </cell>
          <cell r="E232">
            <v>2.4928909952606637</v>
          </cell>
        </row>
        <row r="233">
          <cell r="A233" t="str">
            <v>15,00</v>
          </cell>
          <cell r="B233">
            <v>471</v>
          </cell>
          <cell r="C233">
            <v>4.4644549763033181</v>
          </cell>
          <cell r="D233">
            <v>471</v>
          </cell>
          <cell r="E233">
            <v>4.4644549763033181</v>
          </cell>
        </row>
        <row r="234">
          <cell r="A234" t="str">
            <v>16,00</v>
          </cell>
          <cell r="B234">
            <v>981</v>
          </cell>
          <cell r="C234">
            <v>9.2985781990521321</v>
          </cell>
          <cell r="D234">
            <v>981</v>
          </cell>
          <cell r="E234">
            <v>9.2985781990521321</v>
          </cell>
        </row>
        <row r="235">
          <cell r="A235" t="str">
            <v>17,00</v>
          </cell>
          <cell r="B235">
            <v>752</v>
          </cell>
          <cell r="C235">
            <v>7.1279620853080567</v>
          </cell>
          <cell r="D235">
            <v>752</v>
          </cell>
          <cell r="E235">
            <v>7.1279620853080567</v>
          </cell>
        </row>
        <row r="236">
          <cell r="A236" t="str">
            <v>18,00</v>
          </cell>
          <cell r="B236">
            <v>338</v>
          </cell>
          <cell r="C236">
            <v>3.203791469194313</v>
          </cell>
          <cell r="D236">
            <v>338</v>
          </cell>
          <cell r="E236">
            <v>3.203791469194313</v>
          </cell>
        </row>
        <row r="237">
          <cell r="A237" t="str">
            <v>19,00</v>
          </cell>
          <cell r="B237">
            <v>142</v>
          </cell>
          <cell r="C237">
            <v>1.3459715639810426</v>
          </cell>
          <cell r="D237">
            <v>142</v>
          </cell>
          <cell r="E237">
            <v>1.3459715639810426</v>
          </cell>
        </row>
        <row r="238">
          <cell r="A238" t="str">
            <v>20,00</v>
          </cell>
          <cell r="B238">
            <v>79</v>
          </cell>
          <cell r="C238">
            <v>0.74881516587677721</v>
          </cell>
          <cell r="D238">
            <v>79</v>
          </cell>
          <cell r="E238">
            <v>0.74881516587677721</v>
          </cell>
        </row>
        <row r="239">
          <cell r="A239" t="str">
            <v>21,00</v>
          </cell>
          <cell r="B239">
            <v>86</v>
          </cell>
          <cell r="C239">
            <v>0.81516587677725116</v>
          </cell>
          <cell r="D239">
            <v>86</v>
          </cell>
          <cell r="E239">
            <v>0.81516587677725116</v>
          </cell>
        </row>
        <row r="240">
          <cell r="A240" t="str">
            <v>22,00</v>
          </cell>
          <cell r="B240">
            <v>70</v>
          </cell>
          <cell r="C240">
            <v>0.6635071090047393</v>
          </cell>
          <cell r="D240">
            <v>70</v>
          </cell>
          <cell r="E240">
            <v>0.6635071090047393</v>
          </cell>
        </row>
        <row r="241">
          <cell r="A241" t="str">
            <v>23,00</v>
          </cell>
          <cell r="B241">
            <v>25</v>
          </cell>
          <cell r="C241">
            <v>0.23696682464454977</v>
          </cell>
          <cell r="D241">
            <v>25</v>
          </cell>
          <cell r="E241">
            <v>0.23696682464454977</v>
          </cell>
        </row>
        <row r="242">
          <cell r="A242" t="str">
            <v>Total</v>
          </cell>
          <cell r="B242">
            <v>10550</v>
          </cell>
          <cell r="C242">
            <v>100</v>
          </cell>
          <cell r="D242">
            <v>10550</v>
          </cell>
          <cell r="E242">
            <v>100</v>
          </cell>
        </row>
        <row r="370">
          <cell r="A370" t="str">
            <v>g-Juillet</v>
          </cell>
          <cell r="B370">
            <v>118</v>
          </cell>
          <cell r="C370">
            <v>3.8536903984323976</v>
          </cell>
          <cell r="D370">
            <v>376</v>
          </cell>
          <cell r="E370">
            <v>5.2913031241204616</v>
          </cell>
          <cell r="F370">
            <v>18</v>
          </cell>
          <cell r="G370">
            <v>4.7872340425531918</v>
          </cell>
          <cell r="H370">
            <v>1</v>
          </cell>
          <cell r="I370">
            <v>16.666666666666664</v>
          </cell>
          <cell r="J370">
            <v>513</v>
          </cell>
          <cell r="K370">
            <v>4.8625592417061609</v>
          </cell>
        </row>
        <row r="371">
          <cell r="A371" t="str">
            <v>h-Août</v>
          </cell>
          <cell r="B371">
            <v>139</v>
          </cell>
          <cell r="C371">
            <v>4.5395166557805355</v>
          </cell>
          <cell r="D371">
            <v>372</v>
          </cell>
          <cell r="E371">
            <v>5.2350126653532216</v>
          </cell>
          <cell r="F371">
            <v>17</v>
          </cell>
          <cell r="G371">
            <v>4.5212765957446814</v>
          </cell>
          <cell r="H371">
            <v>0</v>
          </cell>
          <cell r="I371">
            <v>0</v>
          </cell>
          <cell r="J371">
            <v>528</v>
          </cell>
          <cell r="K371">
            <v>5.0047393364928912</v>
          </cell>
        </row>
        <row r="372">
          <cell r="A372" t="str">
            <v>i-Septembre</v>
          </cell>
          <cell r="B372">
            <v>273</v>
          </cell>
          <cell r="C372">
            <v>8.9157413455258006</v>
          </cell>
          <cell r="D372">
            <v>644</v>
          </cell>
          <cell r="E372">
            <v>9.0627638615254718</v>
          </cell>
          <cell r="F372">
            <v>44</v>
          </cell>
          <cell r="G372">
            <v>11.702127659574469</v>
          </cell>
          <cell r="H372">
            <v>1</v>
          </cell>
          <cell r="I372">
            <v>16.666666666666664</v>
          </cell>
          <cell r="J372">
            <v>962</v>
          </cell>
          <cell r="K372">
            <v>9.1184834123222736</v>
          </cell>
        </row>
        <row r="373">
          <cell r="A373" t="str">
            <v>j-Octobre</v>
          </cell>
          <cell r="B373">
            <v>295</v>
          </cell>
          <cell r="C373">
            <v>9.6342259960809926</v>
          </cell>
          <cell r="D373">
            <v>737</v>
          </cell>
          <cell r="E373">
            <v>10.37151702786378</v>
          </cell>
          <cell r="F373">
            <v>44</v>
          </cell>
          <cell r="G373">
            <v>11.702127659574469</v>
          </cell>
          <cell r="H373">
            <v>2</v>
          </cell>
          <cell r="I373">
            <v>33.333333333333329</v>
          </cell>
          <cell r="J373">
            <v>1078</v>
          </cell>
          <cell r="K373">
            <v>10.218009478672986</v>
          </cell>
        </row>
        <row r="374">
          <cell r="A374" t="str">
            <v>k-Novembre</v>
          </cell>
          <cell r="B374">
            <v>303</v>
          </cell>
          <cell r="C374">
            <v>9.8954931417374272</v>
          </cell>
          <cell r="D374">
            <v>727</v>
          </cell>
          <cell r="E374">
            <v>10.23079088094568</v>
          </cell>
          <cell r="F374">
            <v>30</v>
          </cell>
          <cell r="G374">
            <v>7.9787234042553203</v>
          </cell>
          <cell r="H374">
            <v>0</v>
          </cell>
          <cell r="I374">
            <v>0</v>
          </cell>
          <cell r="J374">
            <v>1060</v>
          </cell>
          <cell r="K374">
            <v>10.04739336492891</v>
          </cell>
        </row>
        <row r="375">
          <cell r="A375" t="str">
            <v>l-Décembre</v>
          </cell>
          <cell r="B375">
            <v>250</v>
          </cell>
          <cell r="C375">
            <v>8.1645983017635544</v>
          </cell>
          <cell r="D375">
            <v>495</v>
          </cell>
          <cell r="E375">
            <v>6.96594427244582</v>
          </cell>
          <cell r="F375">
            <v>33</v>
          </cell>
          <cell r="G375">
            <v>8.7765957446808507</v>
          </cell>
          <cell r="H375">
            <v>0</v>
          </cell>
          <cell r="I375">
            <v>0</v>
          </cell>
          <cell r="J375">
            <v>778</v>
          </cell>
          <cell r="K375">
            <v>7.3744075829383879</v>
          </cell>
        </row>
        <row r="376">
          <cell r="A376" t="str">
            <v>Total</v>
          </cell>
          <cell r="B376">
            <v>3062</v>
          </cell>
          <cell r="C376">
            <v>100</v>
          </cell>
          <cell r="D376">
            <v>7106</v>
          </cell>
          <cell r="E376">
            <v>100</v>
          </cell>
          <cell r="F376">
            <v>376</v>
          </cell>
          <cell r="G376">
            <v>100</v>
          </cell>
          <cell r="H376">
            <v>6</v>
          </cell>
          <cell r="I376">
            <v>100</v>
          </cell>
          <cell r="J376">
            <v>10550</v>
          </cell>
          <cell r="K376">
            <v>100</v>
          </cell>
        </row>
        <row r="379">
          <cell r="A379" t="str">
            <v>5.4.3.  Arbeidsplaatsongevallen volgens maand van het ongeval  : verdeling volgens gevolgen en geslacht - 2018</v>
          </cell>
        </row>
        <row r="380">
          <cell r="J380" t="str">
            <v>1- Femme</v>
          </cell>
          <cell r="T380" t="str">
            <v>2- Homme</v>
          </cell>
        </row>
        <row r="381">
          <cell r="B381" t="str">
            <v>1-CSS</v>
          </cell>
          <cell r="D381" t="str">
            <v>2-IT</v>
          </cell>
          <cell r="F381" t="str">
            <v>3-IP</v>
          </cell>
          <cell r="H381" t="str">
            <v>4-Mortel</v>
          </cell>
          <cell r="J381" t="str">
            <v>Total</v>
          </cell>
          <cell r="L381" t="str">
            <v>1-CSS</v>
          </cell>
          <cell r="N381" t="str">
            <v>2-IT</v>
          </cell>
          <cell r="P381" t="str">
            <v>3-IP</v>
          </cell>
          <cell r="R381" t="str">
            <v>4-Mortel</v>
          </cell>
          <cell r="T381" t="str">
            <v>Total</v>
          </cell>
        </row>
        <row r="382">
          <cell r="A382" t="str">
            <v>a-Janvier</v>
          </cell>
          <cell r="B382">
            <v>181</v>
          </cell>
          <cell r="C382">
            <v>8.8465298142717508</v>
          </cell>
          <cell r="D382">
            <v>437</v>
          </cell>
          <cell r="E382">
            <v>9.666003096660031</v>
          </cell>
          <cell r="F382">
            <v>18</v>
          </cell>
          <cell r="G382">
            <v>7.792207792207793</v>
          </cell>
          <cell r="H382">
            <v>0</v>
          </cell>
          <cell r="I382">
            <v>0</v>
          </cell>
          <cell r="J382">
            <v>636</v>
          </cell>
          <cell r="K382">
            <v>9.3501911202587475</v>
          </cell>
          <cell r="L382">
            <v>77</v>
          </cell>
          <cell r="M382">
            <v>7.5787401574803148</v>
          </cell>
          <cell r="N382">
            <v>225</v>
          </cell>
          <cell r="O382">
            <v>8.7040618955512574</v>
          </cell>
          <cell r="P382">
            <v>13</v>
          </cell>
          <cell r="Q382">
            <v>8.9655172413793096</v>
          </cell>
          <cell r="R382">
            <v>0</v>
          </cell>
          <cell r="S382">
            <v>0</v>
          </cell>
          <cell r="T382">
            <v>315</v>
          </cell>
          <cell r="U382">
            <v>8.4044823906083241</v>
          </cell>
        </row>
        <row r="383">
          <cell r="A383" t="str">
            <v>b-Février</v>
          </cell>
          <cell r="B383">
            <v>201</v>
          </cell>
          <cell r="C383">
            <v>9.8240469208211145</v>
          </cell>
          <cell r="D383">
            <v>415</v>
          </cell>
          <cell r="E383">
            <v>9.1793850917938506</v>
          </cell>
          <cell r="F383">
            <v>20</v>
          </cell>
          <cell r="G383">
            <v>8.6580086580086579</v>
          </cell>
          <cell r="H383">
            <v>2</v>
          </cell>
          <cell r="I383">
            <v>50</v>
          </cell>
          <cell r="J383">
            <v>638</v>
          </cell>
          <cell r="K383">
            <v>9.3795942369891208</v>
          </cell>
          <cell r="L383">
            <v>79</v>
          </cell>
          <cell r="M383">
            <v>7.7755905511811019</v>
          </cell>
          <cell r="N383">
            <v>244</v>
          </cell>
          <cell r="O383">
            <v>9.4390715667311422</v>
          </cell>
          <cell r="P383">
            <v>15</v>
          </cell>
          <cell r="Q383">
            <v>10.344827586206897</v>
          </cell>
          <cell r="R383">
            <v>0</v>
          </cell>
          <cell r="S383">
            <v>0</v>
          </cell>
          <cell r="T383">
            <v>338</v>
          </cell>
          <cell r="U383">
            <v>9.0181430096051223</v>
          </cell>
        </row>
        <row r="384">
          <cell r="A384" t="str">
            <v>c-Mars</v>
          </cell>
          <cell r="B384">
            <v>293</v>
          </cell>
          <cell r="C384">
            <v>14.320625610948193</v>
          </cell>
          <cell r="D384">
            <v>597</v>
          </cell>
          <cell r="E384">
            <v>13.205043132050429</v>
          </cell>
          <cell r="F384">
            <v>27</v>
          </cell>
          <cell r="G384">
            <v>11.688311688311687</v>
          </cell>
          <cell r="H384">
            <v>0</v>
          </cell>
          <cell r="I384">
            <v>0</v>
          </cell>
          <cell r="J384">
            <v>917</v>
          </cell>
          <cell r="K384">
            <v>13.481329020876212</v>
          </cell>
          <cell r="L384">
            <v>157</v>
          </cell>
          <cell r="M384">
            <v>15.452755905511811</v>
          </cell>
          <cell r="N384">
            <v>282</v>
          </cell>
          <cell r="O384">
            <v>10.909090909090908</v>
          </cell>
          <cell r="P384">
            <v>16</v>
          </cell>
          <cell r="Q384">
            <v>11.03448275862069</v>
          </cell>
          <cell r="R384">
            <v>0</v>
          </cell>
          <cell r="S384">
            <v>0</v>
          </cell>
          <cell r="T384">
            <v>455</v>
          </cell>
          <cell r="U384">
            <v>12.139807897545356</v>
          </cell>
        </row>
        <row r="385">
          <cell r="A385" t="str">
            <v>d-Avril</v>
          </cell>
          <cell r="B385">
            <v>139</v>
          </cell>
          <cell r="C385">
            <v>6.7937438905180834</v>
          </cell>
          <cell r="D385">
            <v>283</v>
          </cell>
          <cell r="E385">
            <v>6.2596770625967704</v>
          </cell>
          <cell r="F385">
            <v>13</v>
          </cell>
          <cell r="G385">
            <v>5.6277056277056268</v>
          </cell>
          <cell r="H385">
            <v>0</v>
          </cell>
          <cell r="I385">
            <v>0</v>
          </cell>
          <cell r="J385">
            <v>435</v>
          </cell>
          <cell r="K385">
            <v>6.3951778888562183</v>
          </cell>
          <cell r="L385">
            <v>71</v>
          </cell>
          <cell r="M385">
            <v>6.9881889763779528</v>
          </cell>
          <cell r="N385">
            <v>145</v>
          </cell>
          <cell r="O385">
            <v>5.6092843326885884</v>
          </cell>
          <cell r="P385">
            <v>9</v>
          </cell>
          <cell r="Q385">
            <v>6.2068965517241388</v>
          </cell>
          <cell r="R385">
            <v>0</v>
          </cell>
          <cell r="S385">
            <v>0</v>
          </cell>
          <cell r="T385">
            <v>225</v>
          </cell>
          <cell r="U385">
            <v>6.0032017075773751</v>
          </cell>
        </row>
        <row r="386">
          <cell r="A386" t="str">
            <v>e-Mai</v>
          </cell>
          <cell r="B386">
            <v>158</v>
          </cell>
          <cell r="C386">
            <v>7.7223851417399807</v>
          </cell>
          <cell r="D386">
            <v>371</v>
          </cell>
          <cell r="E386">
            <v>8.2061490820614917</v>
          </cell>
          <cell r="F386">
            <v>13</v>
          </cell>
          <cell r="G386">
            <v>5.6277056277056268</v>
          </cell>
          <cell r="H386">
            <v>0</v>
          </cell>
          <cell r="I386">
            <v>0</v>
          </cell>
          <cell r="J386">
            <v>542</v>
          </cell>
          <cell r="K386">
            <v>7.9682446339311968</v>
          </cell>
          <cell r="L386">
            <v>76</v>
          </cell>
          <cell r="M386">
            <v>7.4803149606299222</v>
          </cell>
          <cell r="N386">
            <v>235</v>
          </cell>
          <cell r="O386">
            <v>9.0909090909090917</v>
          </cell>
          <cell r="P386">
            <v>9</v>
          </cell>
          <cell r="Q386">
            <v>6.2068965517241388</v>
          </cell>
          <cell r="R386">
            <v>0</v>
          </cell>
          <cell r="S386">
            <v>0</v>
          </cell>
          <cell r="T386">
            <v>320</v>
          </cell>
          <cell r="U386">
            <v>8.5378868729989321</v>
          </cell>
        </row>
        <row r="387">
          <cell r="A387" t="str">
            <v>f-Juin</v>
          </cell>
          <cell r="B387">
            <v>168</v>
          </cell>
          <cell r="C387">
            <v>8.2111436950146626</v>
          </cell>
          <cell r="D387">
            <v>321</v>
          </cell>
          <cell r="E387">
            <v>7.1001990710019918</v>
          </cell>
          <cell r="F387">
            <v>26</v>
          </cell>
          <cell r="G387">
            <v>11.255411255411254</v>
          </cell>
          <cell r="H387">
            <v>0</v>
          </cell>
          <cell r="I387">
            <v>0</v>
          </cell>
          <cell r="J387">
            <v>515</v>
          </cell>
          <cell r="K387">
            <v>7.5713025580711557</v>
          </cell>
          <cell r="L387">
            <v>84</v>
          </cell>
          <cell r="M387">
            <v>8.2677165354330722</v>
          </cell>
          <cell r="N387">
            <v>200</v>
          </cell>
          <cell r="O387">
            <v>7.7369439071566743</v>
          </cell>
          <cell r="P387">
            <v>11</v>
          </cell>
          <cell r="Q387">
            <v>7.5862068965517242</v>
          </cell>
          <cell r="R387">
            <v>0</v>
          </cell>
          <cell r="S387">
            <v>0</v>
          </cell>
          <cell r="T387">
            <v>295</v>
          </cell>
          <cell r="U387">
            <v>7.8708644610458922</v>
          </cell>
        </row>
        <row r="388">
          <cell r="A388" t="str">
            <v>g-Juillet</v>
          </cell>
          <cell r="B388">
            <v>68</v>
          </cell>
          <cell r="C388">
            <v>3.3235581622678394</v>
          </cell>
          <cell r="D388">
            <v>201</v>
          </cell>
          <cell r="E388">
            <v>4.4459190444591909</v>
          </cell>
          <cell r="F388">
            <v>9</v>
          </cell>
          <cell r="G388">
            <v>3.8961038961038965</v>
          </cell>
          <cell r="H388">
            <v>0</v>
          </cell>
          <cell r="I388">
            <v>0</v>
          </cell>
          <cell r="J388">
            <v>278</v>
          </cell>
          <cell r="K388">
            <v>4.087033225521906</v>
          </cell>
          <cell r="L388">
            <v>50</v>
          </cell>
          <cell r="M388">
            <v>4.9212598425196852</v>
          </cell>
          <cell r="N388">
            <v>175</v>
          </cell>
          <cell r="O388">
            <v>6.7698259187620886</v>
          </cell>
          <cell r="P388">
            <v>9</v>
          </cell>
          <cell r="Q388">
            <v>6.2068965517241388</v>
          </cell>
          <cell r="R388">
            <v>1</v>
          </cell>
          <cell r="S388">
            <v>50</v>
          </cell>
          <cell r="T388">
            <v>235</v>
          </cell>
          <cell r="U388">
            <v>6.270010672358592</v>
          </cell>
        </row>
        <row r="389">
          <cell r="A389" t="str">
            <v>h-Août</v>
          </cell>
          <cell r="B389">
            <v>80</v>
          </cell>
          <cell r="C389">
            <v>3.9100684261974585</v>
          </cell>
          <cell r="D389">
            <v>220</v>
          </cell>
          <cell r="E389">
            <v>4.8661800486618008</v>
          </cell>
          <cell r="F389">
            <v>11</v>
          </cell>
          <cell r="G389">
            <v>4.7619047619047619</v>
          </cell>
          <cell r="H389">
            <v>0</v>
          </cell>
          <cell r="I389">
            <v>0</v>
          </cell>
          <cell r="J389">
            <v>311</v>
          </cell>
          <cell r="K389">
            <v>4.5721846515730666</v>
          </cell>
          <cell r="L389">
            <v>59</v>
          </cell>
          <cell r="M389">
            <v>5.8070866141732287</v>
          </cell>
          <cell r="N389">
            <v>152</v>
          </cell>
          <cell r="O389">
            <v>5.8800773694390713</v>
          </cell>
          <cell r="P389">
            <v>6</v>
          </cell>
          <cell r="Q389">
            <v>4.1379310344827589</v>
          </cell>
          <cell r="R389">
            <v>0</v>
          </cell>
          <cell r="S389">
            <v>0</v>
          </cell>
          <cell r="T389">
            <v>217</v>
          </cell>
          <cell r="U389">
            <v>5.789754535752401</v>
          </cell>
        </row>
        <row r="390">
          <cell r="A390" t="str">
            <v>i-Septembre</v>
          </cell>
          <cell r="B390">
            <v>183</v>
          </cell>
          <cell r="C390">
            <v>8.9442815249266872</v>
          </cell>
          <cell r="D390">
            <v>434</v>
          </cell>
          <cell r="E390">
            <v>9.5996460959964622</v>
          </cell>
          <cell r="F390">
            <v>26</v>
          </cell>
          <cell r="G390">
            <v>11.255411255411254</v>
          </cell>
          <cell r="H390">
            <v>1</v>
          </cell>
          <cell r="I390">
            <v>25</v>
          </cell>
          <cell r="J390">
            <v>644</v>
          </cell>
          <cell r="K390">
            <v>9.4678035871802422</v>
          </cell>
          <cell r="L390">
            <v>90</v>
          </cell>
          <cell r="M390">
            <v>8.8582677165354333</v>
          </cell>
          <cell r="N390">
            <v>210</v>
          </cell>
          <cell r="O390">
            <v>8.123791102514506</v>
          </cell>
          <cell r="P390">
            <v>18</v>
          </cell>
          <cell r="Q390">
            <v>12.413793103448278</v>
          </cell>
          <cell r="R390">
            <v>0</v>
          </cell>
          <cell r="S390">
            <v>0</v>
          </cell>
          <cell r="T390">
            <v>318</v>
          </cell>
          <cell r="U390">
            <v>8.4845250800426886</v>
          </cell>
        </row>
        <row r="391">
          <cell r="A391" t="str">
            <v>j-Octobre</v>
          </cell>
          <cell r="B391">
            <v>196</v>
          </cell>
          <cell r="C391">
            <v>9.5796676441837736</v>
          </cell>
          <cell r="D391">
            <v>462</v>
          </cell>
          <cell r="E391">
            <v>10.218978102189782</v>
          </cell>
          <cell r="F391">
            <v>25</v>
          </cell>
          <cell r="G391">
            <v>10.822510822510822</v>
          </cell>
          <cell r="H391">
            <v>1</v>
          </cell>
          <cell r="I391">
            <v>25</v>
          </cell>
          <cell r="J391">
            <v>684</v>
          </cell>
          <cell r="K391">
            <v>10.05586592178771</v>
          </cell>
          <cell r="L391">
            <v>99</v>
          </cell>
          <cell r="M391">
            <v>9.7440944881889759</v>
          </cell>
          <cell r="N391">
            <v>275</v>
          </cell>
          <cell r="O391">
            <v>10.638297872340424</v>
          </cell>
          <cell r="P391">
            <v>19</v>
          </cell>
          <cell r="Q391">
            <v>13.103448275862069</v>
          </cell>
          <cell r="R391">
            <v>1</v>
          </cell>
          <cell r="S391">
            <v>50</v>
          </cell>
          <cell r="T391">
            <v>394</v>
          </cell>
          <cell r="U391">
            <v>10.512273212379936</v>
          </cell>
        </row>
        <row r="392">
          <cell r="A392" t="str">
            <v>k-Novembre</v>
          </cell>
          <cell r="B392">
            <v>205</v>
          </cell>
          <cell r="C392">
            <v>10.019550342130987</v>
          </cell>
          <cell r="D392">
            <v>464</v>
          </cell>
          <cell r="E392">
            <v>10.263216102632162</v>
          </cell>
          <cell r="F392">
            <v>20</v>
          </cell>
          <cell r="G392">
            <v>8.6580086580086579</v>
          </cell>
          <cell r="H392">
            <v>0</v>
          </cell>
          <cell r="I392">
            <v>0</v>
          </cell>
          <cell r="J392">
            <v>689</v>
          </cell>
          <cell r="K392">
            <v>10.129373713613642</v>
          </cell>
          <cell r="L392">
            <v>98</v>
          </cell>
          <cell r="M392">
            <v>9.6456692913385815</v>
          </cell>
          <cell r="N392">
            <v>263</v>
          </cell>
          <cell r="O392">
            <v>10.174081237911025</v>
          </cell>
          <cell r="P392">
            <v>10</v>
          </cell>
          <cell r="Q392">
            <v>6.8965517241379306</v>
          </cell>
          <cell r="R392">
            <v>0</v>
          </cell>
          <cell r="S392">
            <v>0</v>
          </cell>
          <cell r="T392">
            <v>371</v>
          </cell>
          <cell r="U392">
            <v>9.8986125933831381</v>
          </cell>
        </row>
        <row r="393">
          <cell r="A393" t="str">
            <v>l-Décembre</v>
          </cell>
          <cell r="B393">
            <v>174</v>
          </cell>
          <cell r="C393">
            <v>8.5043988269794717</v>
          </cell>
          <cell r="D393">
            <v>316</v>
          </cell>
          <cell r="E393">
            <v>6.9896040698960409</v>
          </cell>
          <cell r="F393">
            <v>23</v>
          </cell>
          <cell r="G393">
            <v>9.9567099567099575</v>
          </cell>
          <cell r="H393">
            <v>0</v>
          </cell>
          <cell r="I393">
            <v>0</v>
          </cell>
          <cell r="J393">
            <v>513</v>
          </cell>
          <cell r="K393">
            <v>7.5418994413407825</v>
          </cell>
          <cell r="L393">
            <v>76</v>
          </cell>
          <cell r="M393">
            <v>7.4803149606299222</v>
          </cell>
          <cell r="N393">
            <v>179</v>
          </cell>
          <cell r="O393">
            <v>6.924564796905222</v>
          </cell>
          <cell r="P393">
            <v>10</v>
          </cell>
          <cell r="Q393">
            <v>6.8965517241379306</v>
          </cell>
          <cell r="R393">
            <v>0</v>
          </cell>
          <cell r="S393">
            <v>0</v>
          </cell>
          <cell r="T393">
            <v>265</v>
          </cell>
          <cell r="U393">
            <v>7.0704375667022408</v>
          </cell>
        </row>
        <row r="394">
          <cell r="A394" t="str">
            <v>Total</v>
          </cell>
          <cell r="B394">
            <v>2046</v>
          </cell>
          <cell r="C394">
            <v>100</v>
          </cell>
          <cell r="D394">
            <v>4521</v>
          </cell>
          <cell r="E394">
            <v>100</v>
          </cell>
          <cell r="F394">
            <v>231</v>
          </cell>
          <cell r="G394">
            <v>100</v>
          </cell>
          <cell r="H394">
            <v>4</v>
          </cell>
          <cell r="I394">
            <v>100</v>
          </cell>
          <cell r="J394">
            <v>6802</v>
          </cell>
          <cell r="K394">
            <v>100</v>
          </cell>
          <cell r="L394">
            <v>1016</v>
          </cell>
          <cell r="M394">
            <v>100</v>
          </cell>
          <cell r="N394">
            <v>2585</v>
          </cell>
          <cell r="O394">
            <v>100</v>
          </cell>
          <cell r="P394">
            <v>145</v>
          </cell>
          <cell r="Q394">
            <v>100</v>
          </cell>
          <cell r="R394">
            <v>2</v>
          </cell>
          <cell r="S394">
            <v>100</v>
          </cell>
          <cell r="T394">
            <v>3748</v>
          </cell>
          <cell r="U394">
            <v>100</v>
          </cell>
        </row>
        <row r="397">
          <cell r="A397" t="str">
            <v>5.4.4.  Arbeidsplaatsongevallen volgens maand van het ongeval : verdeling volgens gevolgen en generatie in absolute frequentie 2018</v>
          </cell>
        </row>
        <row r="398">
          <cell r="F398" t="str">
            <v>15 - 24 ans</v>
          </cell>
          <cell r="K398" t="str">
            <v>25 - 49 ans</v>
          </cell>
          <cell r="P398" t="str">
            <v>50 ans et plus</v>
          </cell>
          <cell r="Q398" t="str">
            <v>Total</v>
          </cell>
        </row>
        <row r="399">
          <cell r="B399" t="str">
            <v>1-CSS</v>
          </cell>
          <cell r="C399" t="str">
            <v>2-IT</v>
          </cell>
          <cell r="D399" t="str">
            <v>3-IP</v>
          </cell>
          <cell r="E399" t="str">
            <v>4-Mortel</v>
          </cell>
          <cell r="F399" t="str">
            <v>Total</v>
          </cell>
          <cell r="G399" t="str">
            <v>1-CSS</v>
          </cell>
          <cell r="H399" t="str">
            <v>2-IT</v>
          </cell>
          <cell r="I399" t="str">
            <v>3-IP</v>
          </cell>
          <cell r="J399" t="str">
            <v>4-Mortel</v>
          </cell>
          <cell r="K399" t="str">
            <v>Total</v>
          </cell>
          <cell r="L399" t="str">
            <v>1-CSS</v>
          </cell>
          <cell r="M399" t="str">
            <v>2-IT</v>
          </cell>
          <cell r="N399" t="str">
            <v>3-IP</v>
          </cell>
          <cell r="O399" t="str">
            <v>4-Mortel</v>
          </cell>
          <cell r="P399" t="str">
            <v>Total</v>
          </cell>
        </row>
        <row r="400">
          <cell r="A400" t="str">
            <v>a-Janvier</v>
          </cell>
          <cell r="B400">
            <v>11</v>
          </cell>
          <cell r="C400">
            <v>34</v>
          </cell>
          <cell r="D400">
            <v>1</v>
          </cell>
          <cell r="E400">
            <v>0</v>
          </cell>
          <cell r="F400">
            <v>46</v>
          </cell>
          <cell r="G400">
            <v>155</v>
          </cell>
          <cell r="H400">
            <v>419</v>
          </cell>
          <cell r="I400">
            <v>13</v>
          </cell>
          <cell r="J400">
            <v>0</v>
          </cell>
          <cell r="K400">
            <v>587</v>
          </cell>
          <cell r="L400">
            <v>92</v>
          </cell>
          <cell r="M400">
            <v>209</v>
          </cell>
          <cell r="N400">
            <v>17</v>
          </cell>
          <cell r="O400">
            <v>0</v>
          </cell>
          <cell r="P400">
            <v>318</v>
          </cell>
          <cell r="Q400">
            <v>951</v>
          </cell>
        </row>
        <row r="401">
          <cell r="A401" t="str">
            <v>b-Février</v>
          </cell>
          <cell r="B401">
            <v>12</v>
          </cell>
          <cell r="C401">
            <v>28</v>
          </cell>
          <cell r="D401">
            <v>0</v>
          </cell>
          <cell r="E401">
            <v>1</v>
          </cell>
          <cell r="F401">
            <v>41</v>
          </cell>
          <cell r="G401">
            <v>181</v>
          </cell>
          <cell r="H401">
            <v>395</v>
          </cell>
          <cell r="I401">
            <v>20</v>
          </cell>
          <cell r="J401">
            <v>0</v>
          </cell>
          <cell r="K401">
            <v>596</v>
          </cell>
          <cell r="L401">
            <v>87</v>
          </cell>
          <cell r="M401">
            <v>236</v>
          </cell>
          <cell r="N401">
            <v>15</v>
          </cell>
          <cell r="O401">
            <v>1</v>
          </cell>
          <cell r="P401">
            <v>339</v>
          </cell>
          <cell r="Q401">
            <v>976</v>
          </cell>
        </row>
        <row r="402">
          <cell r="A402" t="str">
            <v>c-Mars</v>
          </cell>
          <cell r="B402">
            <v>17</v>
          </cell>
          <cell r="C402">
            <v>36</v>
          </cell>
          <cell r="D402">
            <v>0</v>
          </cell>
          <cell r="E402">
            <v>0</v>
          </cell>
          <cell r="F402">
            <v>53</v>
          </cell>
          <cell r="G402">
            <v>289</v>
          </cell>
          <cell r="H402">
            <v>556</v>
          </cell>
          <cell r="I402">
            <v>26</v>
          </cell>
          <cell r="J402">
            <v>0</v>
          </cell>
          <cell r="K402">
            <v>871</v>
          </cell>
          <cell r="L402">
            <v>144</v>
          </cell>
          <cell r="M402">
            <v>287</v>
          </cell>
          <cell r="N402">
            <v>17</v>
          </cell>
          <cell r="O402">
            <v>0</v>
          </cell>
          <cell r="P402">
            <v>448</v>
          </cell>
          <cell r="Q402">
            <v>1372</v>
          </cell>
        </row>
        <row r="403">
          <cell r="A403" t="str">
            <v>d-Avril</v>
          </cell>
          <cell r="B403">
            <v>8</v>
          </cell>
          <cell r="C403">
            <v>19</v>
          </cell>
          <cell r="D403">
            <v>1</v>
          </cell>
          <cell r="E403">
            <v>0</v>
          </cell>
          <cell r="F403">
            <v>28</v>
          </cell>
          <cell r="G403">
            <v>135</v>
          </cell>
          <cell r="H403">
            <v>257</v>
          </cell>
          <cell r="I403">
            <v>5</v>
          </cell>
          <cell r="J403">
            <v>0</v>
          </cell>
          <cell r="K403">
            <v>397</v>
          </cell>
          <cell r="L403">
            <v>67</v>
          </cell>
          <cell r="M403">
            <v>152</v>
          </cell>
          <cell r="N403">
            <v>16</v>
          </cell>
          <cell r="O403">
            <v>0</v>
          </cell>
          <cell r="P403">
            <v>235</v>
          </cell>
          <cell r="Q403">
            <v>660</v>
          </cell>
        </row>
        <row r="404">
          <cell r="A404" t="str">
            <v>e-Mai</v>
          </cell>
          <cell r="B404">
            <v>10</v>
          </cell>
          <cell r="C404">
            <v>24</v>
          </cell>
          <cell r="D404">
            <v>0</v>
          </cell>
          <cell r="E404">
            <v>0</v>
          </cell>
          <cell r="F404">
            <v>34</v>
          </cell>
          <cell r="G404">
            <v>153</v>
          </cell>
          <cell r="H404">
            <v>378</v>
          </cell>
          <cell r="I404">
            <v>8</v>
          </cell>
          <cell r="J404">
            <v>0</v>
          </cell>
          <cell r="K404">
            <v>539</v>
          </cell>
          <cell r="L404">
            <v>71</v>
          </cell>
          <cell r="M404">
            <v>204</v>
          </cell>
          <cell r="N404">
            <v>14</v>
          </cell>
          <cell r="O404">
            <v>0</v>
          </cell>
          <cell r="P404">
            <v>289</v>
          </cell>
          <cell r="Q404">
            <v>862</v>
          </cell>
        </row>
        <row r="405">
          <cell r="A405" t="str">
            <v>f-Juin</v>
          </cell>
          <cell r="B405">
            <v>9</v>
          </cell>
          <cell r="C405">
            <v>18</v>
          </cell>
          <cell r="D405">
            <v>2</v>
          </cell>
          <cell r="E405">
            <v>0</v>
          </cell>
          <cell r="F405">
            <v>29</v>
          </cell>
          <cell r="G405">
            <v>156</v>
          </cell>
          <cell r="H405">
            <v>329</v>
          </cell>
          <cell r="I405">
            <v>17</v>
          </cell>
          <cell r="J405">
            <v>0</v>
          </cell>
          <cell r="K405">
            <v>502</v>
          </cell>
          <cell r="L405">
            <v>87</v>
          </cell>
          <cell r="M405">
            <v>174</v>
          </cell>
          <cell r="N405">
            <v>18</v>
          </cell>
          <cell r="O405">
            <v>0</v>
          </cell>
          <cell r="P405">
            <v>279</v>
          </cell>
          <cell r="Q405">
            <v>810</v>
          </cell>
        </row>
        <row r="406">
          <cell r="A406" t="str">
            <v>g-Juillet</v>
          </cell>
          <cell r="B406">
            <v>5</v>
          </cell>
          <cell r="C406">
            <v>35</v>
          </cell>
          <cell r="D406">
            <v>1</v>
          </cell>
          <cell r="E406">
            <v>0</v>
          </cell>
          <cell r="F406">
            <v>41</v>
          </cell>
          <cell r="G406">
            <v>64</v>
          </cell>
          <cell r="H406">
            <v>220</v>
          </cell>
          <cell r="I406">
            <v>10</v>
          </cell>
          <cell r="J406">
            <v>0</v>
          </cell>
          <cell r="K406">
            <v>294</v>
          </cell>
          <cell r="L406">
            <v>49</v>
          </cell>
          <cell r="M406">
            <v>121</v>
          </cell>
          <cell r="N406">
            <v>7</v>
          </cell>
          <cell r="O406">
            <v>1</v>
          </cell>
          <cell r="P406">
            <v>178</v>
          </cell>
          <cell r="Q406">
            <v>513</v>
          </cell>
        </row>
        <row r="407">
          <cell r="A407" t="str">
            <v>h-Août</v>
          </cell>
          <cell r="B407">
            <v>11</v>
          </cell>
          <cell r="C407">
            <v>27</v>
          </cell>
          <cell r="D407">
            <v>0</v>
          </cell>
          <cell r="E407">
            <v>0</v>
          </cell>
          <cell r="F407">
            <v>38</v>
          </cell>
          <cell r="G407">
            <v>77</v>
          </cell>
          <cell r="H407">
            <v>217</v>
          </cell>
          <cell r="I407">
            <v>7</v>
          </cell>
          <cell r="J407">
            <v>0</v>
          </cell>
          <cell r="K407">
            <v>301</v>
          </cell>
          <cell r="L407">
            <v>51</v>
          </cell>
          <cell r="M407">
            <v>128</v>
          </cell>
          <cell r="N407">
            <v>10</v>
          </cell>
          <cell r="O407">
            <v>0</v>
          </cell>
          <cell r="P407">
            <v>189</v>
          </cell>
          <cell r="Q407">
            <v>528</v>
          </cell>
        </row>
        <row r="408">
          <cell r="A408" t="str">
            <v>i-Septembre</v>
          </cell>
          <cell r="B408">
            <v>12</v>
          </cell>
          <cell r="C408">
            <v>23</v>
          </cell>
          <cell r="D408">
            <v>1</v>
          </cell>
          <cell r="E408">
            <v>0</v>
          </cell>
          <cell r="F408">
            <v>36</v>
          </cell>
          <cell r="G408">
            <v>179</v>
          </cell>
          <cell r="H408">
            <v>401</v>
          </cell>
          <cell r="I408">
            <v>21</v>
          </cell>
          <cell r="J408">
            <v>1</v>
          </cell>
          <cell r="K408">
            <v>602</v>
          </cell>
          <cell r="L408">
            <v>82</v>
          </cell>
          <cell r="M408">
            <v>220</v>
          </cell>
          <cell r="N408">
            <v>22</v>
          </cell>
          <cell r="O408">
            <v>0</v>
          </cell>
          <cell r="P408">
            <v>324</v>
          </cell>
          <cell r="Q408">
            <v>962</v>
          </cell>
        </row>
        <row r="409">
          <cell r="A409" t="str">
            <v>j-Octobre</v>
          </cell>
          <cell r="B409">
            <v>14</v>
          </cell>
          <cell r="C409">
            <v>40</v>
          </cell>
          <cell r="D409">
            <v>0</v>
          </cell>
          <cell r="E409">
            <v>0</v>
          </cell>
          <cell r="F409">
            <v>54</v>
          </cell>
          <cell r="G409">
            <v>179</v>
          </cell>
          <cell r="H409">
            <v>428</v>
          </cell>
          <cell r="I409">
            <v>26</v>
          </cell>
          <cell r="J409">
            <v>1</v>
          </cell>
          <cell r="K409">
            <v>634</v>
          </cell>
          <cell r="L409">
            <v>102</v>
          </cell>
          <cell r="M409">
            <v>269</v>
          </cell>
          <cell r="N409">
            <v>18</v>
          </cell>
          <cell r="O409">
            <v>1</v>
          </cell>
          <cell r="P409">
            <v>390</v>
          </cell>
          <cell r="Q409">
            <v>1078</v>
          </cell>
        </row>
        <row r="410">
          <cell r="A410" t="str">
            <v>k-Novembre</v>
          </cell>
          <cell r="B410">
            <v>12</v>
          </cell>
          <cell r="C410">
            <v>30</v>
          </cell>
          <cell r="D410">
            <v>0</v>
          </cell>
          <cell r="E410">
            <v>0</v>
          </cell>
          <cell r="F410">
            <v>42</v>
          </cell>
          <cell r="G410">
            <v>203</v>
          </cell>
          <cell r="H410">
            <v>463</v>
          </cell>
          <cell r="I410">
            <v>14</v>
          </cell>
          <cell r="J410">
            <v>0</v>
          </cell>
          <cell r="K410">
            <v>680</v>
          </cell>
          <cell r="L410">
            <v>88</v>
          </cell>
          <cell r="M410">
            <v>234</v>
          </cell>
          <cell r="N410">
            <v>16</v>
          </cell>
          <cell r="O410">
            <v>0</v>
          </cell>
          <cell r="P410">
            <v>338</v>
          </cell>
          <cell r="Q410">
            <v>1060</v>
          </cell>
        </row>
        <row r="411">
          <cell r="A411" t="str">
            <v>l-Décembre</v>
          </cell>
          <cell r="B411">
            <v>14</v>
          </cell>
          <cell r="C411">
            <v>27</v>
          </cell>
          <cell r="D411">
            <v>2</v>
          </cell>
          <cell r="E411">
            <v>0</v>
          </cell>
          <cell r="F411">
            <v>43</v>
          </cell>
          <cell r="G411">
            <v>159</v>
          </cell>
          <cell r="H411">
            <v>296</v>
          </cell>
          <cell r="I411">
            <v>11</v>
          </cell>
          <cell r="J411">
            <v>0</v>
          </cell>
          <cell r="K411">
            <v>466</v>
          </cell>
          <cell r="L411">
            <v>77</v>
          </cell>
          <cell r="M411">
            <v>172</v>
          </cell>
          <cell r="N411">
            <v>20</v>
          </cell>
          <cell r="O411">
            <v>0</v>
          </cell>
          <cell r="P411">
            <v>269</v>
          </cell>
          <cell r="Q411">
            <v>778</v>
          </cell>
        </row>
        <row r="412">
          <cell r="A412" t="str">
            <v>Total</v>
          </cell>
          <cell r="B412">
            <v>135</v>
          </cell>
          <cell r="C412">
            <v>341</v>
          </cell>
          <cell r="D412">
            <v>8</v>
          </cell>
          <cell r="E412">
            <v>1</v>
          </cell>
          <cell r="F412">
            <v>485</v>
          </cell>
          <cell r="G412">
            <v>1930</v>
          </cell>
          <cell r="H412">
            <v>4359</v>
          </cell>
          <cell r="I412">
            <v>178</v>
          </cell>
          <cell r="J412">
            <v>2</v>
          </cell>
          <cell r="K412">
            <v>6469</v>
          </cell>
          <cell r="L412">
            <v>997</v>
          </cell>
          <cell r="M412">
            <v>2406</v>
          </cell>
          <cell r="N412">
            <v>190</v>
          </cell>
          <cell r="O412">
            <v>3</v>
          </cell>
          <cell r="P412">
            <v>3596</v>
          </cell>
          <cell r="Q412">
            <v>10550</v>
          </cell>
        </row>
        <row r="415">
          <cell r="A415" t="str">
            <v>5.4.5.  Arbeidsplaatsongevallen volgens maand van het ongeval : verdeling volgens gevolgen en generatie in relatieve frequentie 2018</v>
          </cell>
        </row>
        <row r="416">
          <cell r="F416" t="str">
            <v>15 - 24 ans</v>
          </cell>
          <cell r="K416" t="str">
            <v>25 - 49 ans</v>
          </cell>
          <cell r="P416" t="str">
            <v>50 ans et plus</v>
          </cell>
          <cell r="Q416" t="str">
            <v>Total</v>
          </cell>
        </row>
        <row r="417">
          <cell r="B417" t="str">
            <v>1-CSS</v>
          </cell>
          <cell r="C417" t="str">
            <v>2-IT</v>
          </cell>
          <cell r="D417" t="str">
            <v>3-IP</v>
          </cell>
          <cell r="E417" t="str">
            <v>4-Mortel</v>
          </cell>
          <cell r="F417" t="str">
            <v>Total</v>
          </cell>
          <cell r="G417" t="str">
            <v>1-CSS</v>
          </cell>
          <cell r="H417" t="str">
            <v>2-IT</v>
          </cell>
          <cell r="I417" t="str">
            <v>3-IP</v>
          </cell>
          <cell r="J417" t="str">
            <v>4-Mortel</v>
          </cell>
          <cell r="K417" t="str">
            <v>Total</v>
          </cell>
          <cell r="L417" t="str">
            <v>1-CSS</v>
          </cell>
          <cell r="M417" t="str">
            <v>2-IT</v>
          </cell>
          <cell r="N417" t="str">
            <v>3-IP</v>
          </cell>
          <cell r="O417" t="str">
            <v>4-Mortel</v>
          </cell>
          <cell r="P417" t="str">
            <v>Total</v>
          </cell>
        </row>
        <row r="418">
          <cell r="A418" t="str">
            <v>a-Janvier</v>
          </cell>
          <cell r="B418">
            <v>8.1481481481481488</v>
          </cell>
          <cell r="C418">
            <v>9.9706744868035191</v>
          </cell>
          <cell r="D418">
            <v>12.5</v>
          </cell>
          <cell r="E418">
            <v>0</v>
          </cell>
          <cell r="F418">
            <v>9.4845360824742269</v>
          </cell>
          <cell r="G418">
            <v>8.0310880829015545</v>
          </cell>
          <cell r="H418">
            <v>9.6122963982564809</v>
          </cell>
          <cell r="I418">
            <v>7.3033707865168536</v>
          </cell>
          <cell r="J418">
            <v>0</v>
          </cell>
          <cell r="K418">
            <v>9.0740454475189356</v>
          </cell>
          <cell r="L418">
            <v>9.2276830491474424</v>
          </cell>
          <cell r="M418">
            <v>8.6866167913549468</v>
          </cell>
          <cell r="N418">
            <v>8.9473684210526319</v>
          </cell>
          <cell r="O418">
            <v>0</v>
          </cell>
          <cell r="P418">
            <v>8.8431590656284769</v>
          </cell>
          <cell r="Q418">
            <v>9.0142180094786735</v>
          </cell>
        </row>
        <row r="419">
          <cell r="A419" t="str">
            <v>b-Février</v>
          </cell>
          <cell r="B419">
            <v>8.8888888888888893</v>
          </cell>
          <cell r="C419">
            <v>8.2111436950146626</v>
          </cell>
          <cell r="D419">
            <v>0</v>
          </cell>
          <cell r="E419">
            <v>100</v>
          </cell>
          <cell r="F419">
            <v>8.4536082474226806</v>
          </cell>
          <cell r="G419">
            <v>9.3782383419689115</v>
          </cell>
          <cell r="H419">
            <v>9.0617114016976377</v>
          </cell>
          <cell r="I419">
            <v>11.235955056179773</v>
          </cell>
          <cell r="J419">
            <v>0</v>
          </cell>
          <cell r="K419">
            <v>9.2131705054877102</v>
          </cell>
          <cell r="L419">
            <v>8.7261785356068202</v>
          </cell>
          <cell r="M419">
            <v>9.8088113050706571</v>
          </cell>
          <cell r="N419">
            <v>7.8947368421052628</v>
          </cell>
          <cell r="O419">
            <v>33.333333333333329</v>
          </cell>
          <cell r="P419">
            <v>9.4271412680756388</v>
          </cell>
          <cell r="Q419">
            <v>9.2511848341232223</v>
          </cell>
        </row>
        <row r="420">
          <cell r="A420" t="str">
            <v>c-Mars</v>
          </cell>
          <cell r="B420">
            <v>12.592592592592592</v>
          </cell>
          <cell r="C420">
            <v>10.557184750733137</v>
          </cell>
          <cell r="D420">
            <v>0</v>
          </cell>
          <cell r="E420">
            <v>0</v>
          </cell>
          <cell r="F420">
            <v>10.927835051546392</v>
          </cell>
          <cell r="G420">
            <v>14.974093264248706</v>
          </cell>
          <cell r="H420">
            <v>12.755219086946546</v>
          </cell>
          <cell r="I420">
            <v>14.606741573033707</v>
          </cell>
          <cell r="J420">
            <v>0</v>
          </cell>
          <cell r="K420">
            <v>13.464213943422475</v>
          </cell>
          <cell r="L420">
            <v>14.443329989969911</v>
          </cell>
          <cell r="M420">
            <v>11.928512053200331</v>
          </cell>
          <cell r="N420">
            <v>8.9473684210526319</v>
          </cell>
          <cell r="O420">
            <v>0</v>
          </cell>
          <cell r="P420">
            <v>12.458286985539488</v>
          </cell>
          <cell r="Q420">
            <v>13.004739336492891</v>
          </cell>
        </row>
        <row r="421">
          <cell r="A421" t="str">
            <v>d-Avril</v>
          </cell>
          <cell r="B421">
            <v>5.9259259259259265</v>
          </cell>
          <cell r="C421">
            <v>5.5718475073313778</v>
          </cell>
          <cell r="D421">
            <v>12.5</v>
          </cell>
          <cell r="E421">
            <v>0</v>
          </cell>
          <cell r="F421">
            <v>5.7731958762886597</v>
          </cell>
          <cell r="G421">
            <v>6.9948186528497409</v>
          </cell>
          <cell r="H421">
            <v>5.8958476714842858</v>
          </cell>
          <cell r="I421">
            <v>2.8089887640449431</v>
          </cell>
          <cell r="J421">
            <v>0</v>
          </cell>
          <cell r="K421">
            <v>6.1369608904003714</v>
          </cell>
          <cell r="L421">
            <v>6.7201604814443332</v>
          </cell>
          <cell r="M421">
            <v>6.3175394846217783</v>
          </cell>
          <cell r="N421">
            <v>8.4210526315789469</v>
          </cell>
          <cell r="O421">
            <v>0</v>
          </cell>
          <cell r="P421">
            <v>6.5350389321468292</v>
          </cell>
          <cell r="Q421">
            <v>6.2559241706161144</v>
          </cell>
        </row>
        <row r="422">
          <cell r="A422" t="str">
            <v>e-Mai</v>
          </cell>
          <cell r="B422">
            <v>7.4074074074074066</v>
          </cell>
          <cell r="C422">
            <v>7.0381231671554261</v>
          </cell>
          <cell r="D422">
            <v>0</v>
          </cell>
          <cell r="E422">
            <v>0</v>
          </cell>
          <cell r="F422">
            <v>7.0103092783505154</v>
          </cell>
          <cell r="G422">
            <v>7.9274611398963728</v>
          </cell>
          <cell r="H422">
            <v>8.6717136958017882</v>
          </cell>
          <cell r="I422">
            <v>4.4943820224719104</v>
          </cell>
          <cell r="J422">
            <v>0</v>
          </cell>
          <cell r="K422">
            <v>8.3320451383521412</v>
          </cell>
          <cell r="L422">
            <v>7.1213640922768313</v>
          </cell>
          <cell r="M422">
            <v>8.4788029925187036</v>
          </cell>
          <cell r="N422">
            <v>7.3684210526315779</v>
          </cell>
          <cell r="O422">
            <v>0</v>
          </cell>
          <cell r="P422">
            <v>8.0367074527252509</v>
          </cell>
          <cell r="Q422">
            <v>8.1706161137440745</v>
          </cell>
        </row>
        <row r="423">
          <cell r="A423" t="str">
            <v>f-Juin</v>
          </cell>
          <cell r="B423">
            <v>6.6666666666666679</v>
          </cell>
          <cell r="C423">
            <v>5.2785923753665687</v>
          </cell>
          <cell r="D423">
            <v>25</v>
          </cell>
          <cell r="E423">
            <v>0</v>
          </cell>
          <cell r="F423">
            <v>5.9793814432989691</v>
          </cell>
          <cell r="G423">
            <v>8.0829015544041454</v>
          </cell>
          <cell r="H423">
            <v>7.547602661160818</v>
          </cell>
          <cell r="I423">
            <v>9.5505617977528079</v>
          </cell>
          <cell r="J423">
            <v>0</v>
          </cell>
          <cell r="K423">
            <v>7.7600865667027357</v>
          </cell>
          <cell r="L423">
            <v>8.7261785356068202</v>
          </cell>
          <cell r="M423">
            <v>7.2319201995012472</v>
          </cell>
          <cell r="N423">
            <v>9.4736842105263168</v>
          </cell>
          <cell r="O423">
            <v>0</v>
          </cell>
          <cell r="P423">
            <v>7.7586206896551717</v>
          </cell>
          <cell r="Q423">
            <v>7.6777251184834121</v>
          </cell>
        </row>
        <row r="424">
          <cell r="A424" t="str">
            <v>g-Juillet</v>
          </cell>
          <cell r="B424">
            <v>3.7037037037037033</v>
          </cell>
          <cell r="C424">
            <v>10.263929618768326</v>
          </cell>
          <cell r="D424">
            <v>12.5</v>
          </cell>
          <cell r="E424">
            <v>0</v>
          </cell>
          <cell r="F424">
            <v>8.4536082474226806</v>
          </cell>
          <cell r="G424">
            <v>3.3160621761658029</v>
          </cell>
          <cell r="H424">
            <v>5.0470291351227345</v>
          </cell>
          <cell r="I424">
            <v>5.6179775280898863</v>
          </cell>
          <cell r="J424">
            <v>0</v>
          </cell>
          <cell r="K424">
            <v>4.5447518936466222</v>
          </cell>
          <cell r="L424">
            <v>4.9147442326980944</v>
          </cell>
          <cell r="M424">
            <v>5.0290939318370738</v>
          </cell>
          <cell r="N424">
            <v>3.6842105263157889</v>
          </cell>
          <cell r="O424">
            <v>33.333333333333329</v>
          </cell>
          <cell r="P424">
            <v>4.9499443826473861</v>
          </cell>
          <cell r="Q424">
            <v>4.8625592417061609</v>
          </cell>
        </row>
        <row r="425">
          <cell r="A425" t="str">
            <v>h-Août</v>
          </cell>
          <cell r="B425">
            <v>8.1481481481481488</v>
          </cell>
          <cell r="C425">
            <v>7.9178885630498534</v>
          </cell>
          <cell r="D425">
            <v>0</v>
          </cell>
          <cell r="E425">
            <v>0</v>
          </cell>
          <cell r="F425">
            <v>7.8350515463917523</v>
          </cell>
          <cell r="G425">
            <v>3.9896373056994823</v>
          </cell>
          <cell r="H425">
            <v>4.9782060105528787</v>
          </cell>
          <cell r="I425">
            <v>3.9325842696629212</v>
          </cell>
          <cell r="J425">
            <v>0</v>
          </cell>
          <cell r="K425">
            <v>4.65296027206678</v>
          </cell>
          <cell r="L425">
            <v>5.1153460381143425</v>
          </cell>
          <cell r="M425">
            <v>5.320033250207814</v>
          </cell>
          <cell r="N425">
            <v>5.2631578947368416</v>
          </cell>
          <cell r="O425">
            <v>0</v>
          </cell>
          <cell r="P425">
            <v>5.2558398220244715</v>
          </cell>
          <cell r="Q425">
            <v>5.0047393364928912</v>
          </cell>
        </row>
        <row r="426">
          <cell r="A426" t="str">
            <v>i-Septembre</v>
          </cell>
          <cell r="B426">
            <v>8.8888888888888893</v>
          </cell>
          <cell r="C426">
            <v>6.7448680351906152</v>
          </cell>
          <cell r="D426">
            <v>12.5</v>
          </cell>
          <cell r="E426">
            <v>0</v>
          </cell>
          <cell r="F426">
            <v>7.4226804123711334</v>
          </cell>
          <cell r="G426">
            <v>9.2746113989637315</v>
          </cell>
          <cell r="H426">
            <v>9.1993576508373476</v>
          </cell>
          <cell r="I426">
            <v>11.797752808988765</v>
          </cell>
          <cell r="J426">
            <v>50</v>
          </cell>
          <cell r="K426">
            <v>9.30592054413356</v>
          </cell>
          <cell r="L426">
            <v>8.224674022066198</v>
          </cell>
          <cell r="M426">
            <v>9.1438071487946804</v>
          </cell>
          <cell r="N426">
            <v>11.578947368421051</v>
          </cell>
          <cell r="O426">
            <v>0</v>
          </cell>
          <cell r="P426">
            <v>9.0100111234705231</v>
          </cell>
          <cell r="Q426">
            <v>9.1184834123222736</v>
          </cell>
        </row>
        <row r="427">
          <cell r="A427" t="str">
            <v>j-Octobre</v>
          </cell>
          <cell r="B427">
            <v>10.37037037037037</v>
          </cell>
          <cell r="C427">
            <v>11.730205278592376</v>
          </cell>
          <cell r="D427">
            <v>0</v>
          </cell>
          <cell r="E427">
            <v>0</v>
          </cell>
          <cell r="F427">
            <v>11.134020618556701</v>
          </cell>
          <cell r="G427">
            <v>9.2746113989637315</v>
          </cell>
          <cell r="H427">
            <v>9.8187657719660475</v>
          </cell>
          <cell r="I427">
            <v>14.606741573033707</v>
          </cell>
          <cell r="J427">
            <v>50</v>
          </cell>
          <cell r="K427">
            <v>9.8005874169114247</v>
          </cell>
          <cell r="L427">
            <v>10.230692076228685</v>
          </cell>
          <cell r="M427">
            <v>11.180382377389858</v>
          </cell>
          <cell r="N427">
            <v>9.4736842105263168</v>
          </cell>
          <cell r="O427">
            <v>33.333333333333329</v>
          </cell>
          <cell r="P427">
            <v>10.845383759733036</v>
          </cell>
          <cell r="Q427">
            <v>10.218009478672986</v>
          </cell>
        </row>
        <row r="428">
          <cell r="A428" t="str">
            <v>k-Novembre</v>
          </cell>
          <cell r="B428">
            <v>8.8888888888888893</v>
          </cell>
          <cell r="C428">
            <v>8.7976539589442826</v>
          </cell>
          <cell r="D428">
            <v>0</v>
          </cell>
          <cell r="E428">
            <v>0</v>
          </cell>
          <cell r="F428">
            <v>8.6597938144329891</v>
          </cell>
          <cell r="G428">
            <v>10.518134715025905</v>
          </cell>
          <cell r="H428">
            <v>10.621702225281028</v>
          </cell>
          <cell r="I428">
            <v>7.8651685393258424</v>
          </cell>
          <cell r="J428">
            <v>0</v>
          </cell>
          <cell r="K428">
            <v>10.511671046529603</v>
          </cell>
          <cell r="L428">
            <v>8.8264794383149443</v>
          </cell>
          <cell r="M428">
            <v>9.7256857855361591</v>
          </cell>
          <cell r="N428">
            <v>8.4210526315789469</v>
          </cell>
          <cell r="O428">
            <v>0</v>
          </cell>
          <cell r="P428">
            <v>9.3993325917686317</v>
          </cell>
          <cell r="Q428">
            <v>10.04739336492891</v>
          </cell>
        </row>
        <row r="429">
          <cell r="A429" t="str">
            <v>l-Décembre</v>
          </cell>
          <cell r="B429">
            <v>10.37037037037037</v>
          </cell>
          <cell r="C429">
            <v>7.9178885630498534</v>
          </cell>
          <cell r="D429">
            <v>25</v>
          </cell>
          <cell r="E429">
            <v>0</v>
          </cell>
          <cell r="F429">
            <v>8.8659793814432994</v>
          </cell>
          <cell r="G429">
            <v>8.2383419689119179</v>
          </cell>
          <cell r="H429">
            <v>6.7905482908924064</v>
          </cell>
          <cell r="I429">
            <v>6.1797752808988768</v>
          </cell>
          <cell r="J429">
            <v>0</v>
          </cell>
          <cell r="K429">
            <v>7.203586334827639</v>
          </cell>
          <cell r="L429">
            <v>7.7231695085255758</v>
          </cell>
          <cell r="M429">
            <v>7.1487946799667501</v>
          </cell>
          <cell r="N429">
            <v>10.526315789473683</v>
          </cell>
          <cell r="O429">
            <v>0</v>
          </cell>
          <cell r="P429">
            <v>7.4805339265850952</v>
          </cell>
          <cell r="Q429">
            <v>7.3744075829383879</v>
          </cell>
        </row>
        <row r="430">
          <cell r="A430" t="str">
            <v>Total</v>
          </cell>
          <cell r="B430">
            <v>100</v>
          </cell>
          <cell r="C430">
            <v>100</v>
          </cell>
          <cell r="D430">
            <v>100</v>
          </cell>
          <cell r="E430">
            <v>100</v>
          </cell>
          <cell r="F430">
            <v>100</v>
          </cell>
          <cell r="G430">
            <v>100</v>
          </cell>
          <cell r="H430">
            <v>100</v>
          </cell>
          <cell r="I430">
            <v>100</v>
          </cell>
          <cell r="J430">
            <v>100</v>
          </cell>
          <cell r="K430">
            <v>100</v>
          </cell>
          <cell r="L430">
            <v>100</v>
          </cell>
          <cell r="M430">
            <v>100</v>
          </cell>
          <cell r="N430">
            <v>100</v>
          </cell>
          <cell r="O430">
            <v>100</v>
          </cell>
          <cell r="P430">
            <v>100</v>
          </cell>
          <cell r="Q430">
            <v>100</v>
          </cell>
        </row>
        <row r="433">
          <cell r="A433" t="str">
            <v>5.4.6.  Arbeidsplaatsongevallen volgens maand van het ongeval : verdeling volgens gevolgen en aard van het werk (hoofd-/handarbeid) - 2018</v>
          </cell>
        </row>
        <row r="434">
          <cell r="H434" t="str">
            <v>Andere</v>
          </cell>
          <cell r="P434" t="str">
            <v>Contractueel arbeider</v>
          </cell>
        </row>
        <row r="435">
          <cell r="B435" t="str">
            <v>1-CSS</v>
          </cell>
          <cell r="D435" t="str">
            <v>2-IT</v>
          </cell>
          <cell r="F435" t="str">
            <v>3-IP</v>
          </cell>
          <cell r="H435" t="str">
            <v>Total</v>
          </cell>
          <cell r="J435" t="str">
            <v>1-CSS</v>
          </cell>
          <cell r="L435" t="str">
            <v>2-IT</v>
          </cell>
          <cell r="N435" t="str">
            <v>3-IP</v>
          </cell>
          <cell r="P435" t="str">
            <v>Total</v>
          </cell>
          <cell r="R435" t="str">
            <v>1-CSS</v>
          </cell>
          <cell r="T435" t="str">
            <v>2-IT</v>
          </cell>
        </row>
        <row r="436">
          <cell r="A436" t="str">
            <v>a-Janvier</v>
          </cell>
          <cell r="B436">
            <v>9</v>
          </cell>
          <cell r="C436">
            <v>3.4482758620689653</v>
          </cell>
          <cell r="D436">
            <v>65</v>
          </cell>
          <cell r="E436">
            <v>8.7014725568942435</v>
          </cell>
          <cell r="F436">
            <v>2</v>
          </cell>
          <cell r="G436">
            <v>8</v>
          </cell>
          <cell r="H436">
            <v>76</v>
          </cell>
          <cell r="I436">
            <v>7.3572120038722169</v>
          </cell>
          <cell r="J436">
            <v>7</v>
          </cell>
          <cell r="K436">
            <v>5.9322033898305087</v>
          </cell>
          <cell r="L436">
            <v>70</v>
          </cell>
          <cell r="M436">
            <v>8.464328899637243</v>
          </cell>
          <cell r="N436">
            <v>5</v>
          </cell>
          <cell r="O436">
            <v>8.9285714285714288</v>
          </cell>
          <cell r="P436">
            <v>82</v>
          </cell>
          <cell r="Q436">
            <v>8.1918081918081924</v>
          </cell>
          <cell r="R436">
            <v>72</v>
          </cell>
          <cell r="S436">
            <v>9.931034482758621</v>
          </cell>
          <cell r="T436">
            <v>137</v>
          </cell>
          <cell r="U436">
            <v>8.742820676451819</v>
          </cell>
        </row>
        <row r="437">
          <cell r="A437" t="str">
            <v>b-Février</v>
          </cell>
          <cell r="B437">
            <v>17</v>
          </cell>
          <cell r="C437">
            <v>6.5134099616858236</v>
          </cell>
          <cell r="D437">
            <v>58</v>
          </cell>
          <cell r="E437">
            <v>7.7643908969210171</v>
          </cell>
          <cell r="F437">
            <v>4</v>
          </cell>
          <cell r="G437">
            <v>16</v>
          </cell>
          <cell r="H437">
            <v>79</v>
          </cell>
          <cell r="I437">
            <v>7.647628267182963</v>
          </cell>
          <cell r="J437">
            <v>10</v>
          </cell>
          <cell r="K437">
            <v>8.4745762711864394</v>
          </cell>
          <cell r="L437">
            <v>85</v>
          </cell>
          <cell r="M437">
            <v>10.278113663845225</v>
          </cell>
          <cell r="N437">
            <v>3</v>
          </cell>
          <cell r="O437">
            <v>5.3571428571428568</v>
          </cell>
          <cell r="P437">
            <v>98</v>
          </cell>
          <cell r="Q437">
            <v>9.79020979020979</v>
          </cell>
          <cell r="R437">
            <v>84</v>
          </cell>
          <cell r="S437">
            <v>11.586206896551722</v>
          </cell>
          <cell r="T437">
            <v>152</v>
          </cell>
          <cell r="U437">
            <v>9.7000638162093171</v>
          </cell>
        </row>
        <row r="438">
          <cell r="A438" t="str">
            <v>c-Mars</v>
          </cell>
          <cell r="B438">
            <v>36</v>
          </cell>
          <cell r="C438">
            <v>13.793103448275861</v>
          </cell>
          <cell r="D438">
            <v>79</v>
          </cell>
          <cell r="E438">
            <v>10.575635876840698</v>
          </cell>
          <cell r="F438">
            <v>3</v>
          </cell>
          <cell r="G438">
            <v>12</v>
          </cell>
          <cell r="H438">
            <v>118</v>
          </cell>
          <cell r="I438">
            <v>11.423039690222653</v>
          </cell>
          <cell r="J438">
            <v>16</v>
          </cell>
          <cell r="K438">
            <v>13.559322033898304</v>
          </cell>
          <cell r="L438">
            <v>119</v>
          </cell>
          <cell r="M438">
            <v>14.389359129383314</v>
          </cell>
          <cell r="N438">
            <v>7</v>
          </cell>
          <cell r="O438">
            <v>12.5</v>
          </cell>
          <cell r="P438">
            <v>142</v>
          </cell>
          <cell r="Q438">
            <v>14.185814185814186</v>
          </cell>
          <cell r="R438">
            <v>104</v>
          </cell>
          <cell r="S438">
            <v>14.344827586206895</v>
          </cell>
          <cell r="T438">
            <v>189</v>
          </cell>
          <cell r="U438">
            <v>12.061263560944479</v>
          </cell>
        </row>
        <row r="439">
          <cell r="A439" t="str">
            <v>d-Avril</v>
          </cell>
          <cell r="B439">
            <v>23</v>
          </cell>
          <cell r="C439">
            <v>8.8122605363984672</v>
          </cell>
          <cell r="D439">
            <v>38</v>
          </cell>
          <cell r="E439">
            <v>5.0870147255689426</v>
          </cell>
          <cell r="F439">
            <v>1</v>
          </cell>
          <cell r="G439">
            <v>4</v>
          </cell>
          <cell r="H439">
            <v>62</v>
          </cell>
          <cell r="I439">
            <v>6.001936108422071</v>
          </cell>
          <cell r="J439">
            <v>13</v>
          </cell>
          <cell r="K439">
            <v>11.016949152542372</v>
          </cell>
          <cell r="L439">
            <v>48</v>
          </cell>
          <cell r="M439">
            <v>5.8041112454655384</v>
          </cell>
          <cell r="N439">
            <v>3</v>
          </cell>
          <cell r="O439">
            <v>5.3571428571428568</v>
          </cell>
          <cell r="P439">
            <v>64</v>
          </cell>
          <cell r="Q439">
            <v>6.3936063936063938</v>
          </cell>
          <cell r="R439">
            <v>53</v>
          </cell>
          <cell r="S439">
            <v>7.3103448275862073</v>
          </cell>
          <cell r="T439">
            <v>97</v>
          </cell>
          <cell r="U439">
            <v>6.1901723037651557</v>
          </cell>
        </row>
        <row r="440">
          <cell r="A440" t="str">
            <v>e-Mai</v>
          </cell>
          <cell r="B440">
            <v>17</v>
          </cell>
          <cell r="C440">
            <v>6.5134099616858236</v>
          </cell>
          <cell r="D440">
            <v>52</v>
          </cell>
          <cell r="E440">
            <v>6.9611780455153953</v>
          </cell>
          <cell r="F440">
            <v>1</v>
          </cell>
          <cell r="G440">
            <v>4</v>
          </cell>
          <cell r="H440">
            <v>70</v>
          </cell>
          <cell r="I440">
            <v>6.7763794772507255</v>
          </cell>
          <cell r="J440">
            <v>10</v>
          </cell>
          <cell r="K440">
            <v>8.4745762711864394</v>
          </cell>
          <cell r="L440">
            <v>56</v>
          </cell>
          <cell r="M440">
            <v>6.7714631197097948</v>
          </cell>
          <cell r="N440">
            <v>4</v>
          </cell>
          <cell r="O440">
            <v>7.1428571428571423</v>
          </cell>
          <cell r="P440">
            <v>70</v>
          </cell>
          <cell r="Q440">
            <v>6.9930069930069934</v>
          </cell>
          <cell r="R440">
            <v>59</v>
          </cell>
          <cell r="S440">
            <v>8.137931034482758</v>
          </cell>
          <cell r="T440">
            <v>136</v>
          </cell>
          <cell r="U440">
            <v>8.6790044671346518</v>
          </cell>
        </row>
        <row r="441">
          <cell r="A441" t="str">
            <v>f-Juin</v>
          </cell>
          <cell r="B441">
            <v>19</v>
          </cell>
          <cell r="C441">
            <v>7.2796934865900376</v>
          </cell>
          <cell r="D441">
            <v>71</v>
          </cell>
          <cell r="E441">
            <v>9.5046854082998671</v>
          </cell>
          <cell r="F441">
            <v>2</v>
          </cell>
          <cell r="G441">
            <v>8</v>
          </cell>
          <cell r="H441">
            <v>92</v>
          </cell>
          <cell r="I441">
            <v>8.9060987415295259</v>
          </cell>
          <cell r="J441">
            <v>6</v>
          </cell>
          <cell r="K441">
            <v>5.0847457627118651</v>
          </cell>
          <cell r="L441">
            <v>65</v>
          </cell>
          <cell r="M441">
            <v>7.8597339782345834</v>
          </cell>
          <cell r="N441">
            <v>7</v>
          </cell>
          <cell r="O441">
            <v>12.5</v>
          </cell>
          <cell r="P441">
            <v>78</v>
          </cell>
          <cell r="Q441">
            <v>7.792207792207793</v>
          </cell>
          <cell r="R441">
            <v>58</v>
          </cell>
          <cell r="S441">
            <v>8</v>
          </cell>
          <cell r="T441">
            <v>109</v>
          </cell>
          <cell r="U441">
            <v>6.9559668155711556</v>
          </cell>
        </row>
        <row r="442">
          <cell r="A442" t="str">
            <v>g-Juillet</v>
          </cell>
          <cell r="B442">
            <v>9</v>
          </cell>
          <cell r="C442">
            <v>3.4482758620689653</v>
          </cell>
          <cell r="D442">
            <v>41</v>
          </cell>
          <cell r="E442">
            <v>5.4886211512717535</v>
          </cell>
          <cell r="F442">
            <v>1</v>
          </cell>
          <cell r="G442">
            <v>4</v>
          </cell>
          <cell r="H442">
            <v>51</v>
          </cell>
          <cell r="I442">
            <v>4.9370764762826713</v>
          </cell>
          <cell r="J442">
            <v>10</v>
          </cell>
          <cell r="K442">
            <v>8.4745762711864394</v>
          </cell>
          <cell r="L442">
            <v>47</v>
          </cell>
          <cell r="M442">
            <v>5.6831922611850061</v>
          </cell>
          <cell r="N442">
            <v>4</v>
          </cell>
          <cell r="O442">
            <v>7.1428571428571423</v>
          </cell>
          <cell r="P442">
            <v>61</v>
          </cell>
          <cell r="Q442">
            <v>6.0939060939060941</v>
          </cell>
          <cell r="R442">
            <v>28</v>
          </cell>
          <cell r="S442">
            <v>3.8620689655172411</v>
          </cell>
          <cell r="T442">
            <v>93</v>
          </cell>
          <cell r="U442">
            <v>5.9349074664964903</v>
          </cell>
        </row>
        <row r="443">
          <cell r="A443" t="str">
            <v>h-Août</v>
          </cell>
          <cell r="B443">
            <v>12</v>
          </cell>
          <cell r="C443">
            <v>4.5977011494252871</v>
          </cell>
          <cell r="D443">
            <v>43</v>
          </cell>
          <cell r="E443">
            <v>5.7563587684069617</v>
          </cell>
          <cell r="F443">
            <v>1</v>
          </cell>
          <cell r="G443">
            <v>4</v>
          </cell>
          <cell r="H443">
            <v>56</v>
          </cell>
          <cell r="I443">
            <v>5.4211035818005806</v>
          </cell>
          <cell r="J443">
            <v>5</v>
          </cell>
          <cell r="K443">
            <v>4.2372881355932197</v>
          </cell>
          <cell r="L443">
            <v>51</v>
          </cell>
          <cell r="M443">
            <v>6.1668681983071334</v>
          </cell>
          <cell r="N443">
            <v>5</v>
          </cell>
          <cell r="O443">
            <v>8.9285714285714288</v>
          </cell>
          <cell r="P443">
            <v>61</v>
          </cell>
          <cell r="Q443">
            <v>6.0939060939060941</v>
          </cell>
          <cell r="R443">
            <v>40</v>
          </cell>
          <cell r="S443">
            <v>5.5172413793103452</v>
          </cell>
          <cell r="T443">
            <v>99</v>
          </cell>
          <cell r="U443">
            <v>6.3178047223994893</v>
          </cell>
        </row>
        <row r="444">
          <cell r="A444" t="str">
            <v>i-Septembre</v>
          </cell>
          <cell r="B444">
            <v>26</v>
          </cell>
          <cell r="C444">
            <v>9.9616858237547881</v>
          </cell>
          <cell r="D444">
            <v>57</v>
          </cell>
          <cell r="E444">
            <v>7.6305220883534135</v>
          </cell>
          <cell r="F444">
            <v>1</v>
          </cell>
          <cell r="G444">
            <v>4</v>
          </cell>
          <cell r="H444">
            <v>84</v>
          </cell>
          <cell r="I444">
            <v>8.1316553727008714</v>
          </cell>
          <cell r="J444">
            <v>9</v>
          </cell>
          <cell r="K444">
            <v>7.6271186440677967</v>
          </cell>
          <cell r="L444">
            <v>58</v>
          </cell>
          <cell r="M444">
            <v>7.0133010882708584</v>
          </cell>
          <cell r="N444">
            <v>5</v>
          </cell>
          <cell r="O444">
            <v>8.9285714285714288</v>
          </cell>
          <cell r="P444">
            <v>72</v>
          </cell>
          <cell r="Q444">
            <v>7.1928071928071935</v>
          </cell>
          <cell r="R444">
            <v>59</v>
          </cell>
          <cell r="S444">
            <v>8.137931034482758</v>
          </cell>
          <cell r="T444">
            <v>145</v>
          </cell>
          <cell r="U444">
            <v>9.2533503509891499</v>
          </cell>
        </row>
        <row r="445">
          <cell r="A445" t="str">
            <v>j-Octobre</v>
          </cell>
          <cell r="B445">
            <v>29</v>
          </cell>
          <cell r="C445">
            <v>11.111111111111111</v>
          </cell>
          <cell r="D445">
            <v>95</v>
          </cell>
          <cell r="E445">
            <v>12.717536813922356</v>
          </cell>
          <cell r="F445">
            <v>6</v>
          </cell>
          <cell r="G445">
            <v>24</v>
          </cell>
          <cell r="H445">
            <v>130</v>
          </cell>
          <cell r="I445">
            <v>12.584704743465631</v>
          </cell>
          <cell r="J445">
            <v>11</v>
          </cell>
          <cell r="K445">
            <v>9.3220338983050848</v>
          </cell>
          <cell r="L445">
            <v>89</v>
          </cell>
          <cell r="M445">
            <v>10.761789600967353</v>
          </cell>
          <cell r="N445">
            <v>3</v>
          </cell>
          <cell r="O445">
            <v>5.3571428571428568</v>
          </cell>
          <cell r="P445">
            <v>103</v>
          </cell>
          <cell r="Q445">
            <v>10.289710289710291</v>
          </cell>
          <cell r="R445">
            <v>60</v>
          </cell>
          <cell r="S445">
            <v>8.2758620689655178</v>
          </cell>
          <cell r="T445">
            <v>136</v>
          </cell>
          <cell r="U445">
            <v>8.6790044671346518</v>
          </cell>
        </row>
        <row r="446">
          <cell r="A446" t="str">
            <v>k-Novembre</v>
          </cell>
          <cell r="B446">
            <v>32</v>
          </cell>
          <cell r="C446">
            <v>12.260536398467432</v>
          </cell>
          <cell r="D446">
            <v>84</v>
          </cell>
          <cell r="E446">
            <v>11.244979919678714</v>
          </cell>
          <cell r="F446">
            <v>0</v>
          </cell>
          <cell r="G446">
            <v>0</v>
          </cell>
          <cell r="H446">
            <v>116</v>
          </cell>
          <cell r="I446">
            <v>11.229428848015489</v>
          </cell>
          <cell r="J446">
            <v>10</v>
          </cell>
          <cell r="K446">
            <v>8.4745762711864394</v>
          </cell>
          <cell r="L446">
            <v>85</v>
          </cell>
          <cell r="M446">
            <v>10.278113663845225</v>
          </cell>
          <cell r="N446">
            <v>5</v>
          </cell>
          <cell r="O446">
            <v>8.9285714285714288</v>
          </cell>
          <cell r="P446">
            <v>100</v>
          </cell>
          <cell r="Q446">
            <v>9.990009990009991</v>
          </cell>
          <cell r="R446">
            <v>59</v>
          </cell>
          <cell r="S446">
            <v>8.137931034482758</v>
          </cell>
          <cell r="T446">
            <v>157</v>
          </cell>
          <cell r="U446">
            <v>10.01914486279515</v>
          </cell>
        </row>
        <row r="447">
          <cell r="A447" t="str">
            <v>l-Décembre</v>
          </cell>
          <cell r="B447">
            <v>32</v>
          </cell>
          <cell r="C447">
            <v>12.260536398467432</v>
          </cell>
          <cell r="D447">
            <v>64</v>
          </cell>
          <cell r="E447">
            <v>8.5676037483266398</v>
          </cell>
          <cell r="F447">
            <v>3</v>
          </cell>
          <cell r="G447">
            <v>12</v>
          </cell>
          <cell r="H447">
            <v>99</v>
          </cell>
          <cell r="I447">
            <v>9.5837366892545983</v>
          </cell>
          <cell r="J447">
            <v>11</v>
          </cell>
          <cell r="K447">
            <v>9.3220338983050848</v>
          </cell>
          <cell r="L447">
            <v>54</v>
          </cell>
          <cell r="M447">
            <v>6.5296251511487311</v>
          </cell>
          <cell r="N447">
            <v>5</v>
          </cell>
          <cell r="O447">
            <v>8.9285714285714288</v>
          </cell>
          <cell r="P447">
            <v>70</v>
          </cell>
          <cell r="Q447">
            <v>6.9930069930069934</v>
          </cell>
          <cell r="R447">
            <v>49</v>
          </cell>
          <cell r="S447">
            <v>6.7586206896551717</v>
          </cell>
          <cell r="T447">
            <v>117</v>
          </cell>
          <cell r="U447">
            <v>7.4664964901084874</v>
          </cell>
        </row>
        <row r="448">
          <cell r="A448" t="str">
            <v>Total</v>
          </cell>
          <cell r="B448">
            <v>261</v>
          </cell>
          <cell r="C448">
            <v>100</v>
          </cell>
          <cell r="D448">
            <v>747</v>
          </cell>
          <cell r="E448">
            <v>100</v>
          </cell>
          <cell r="F448">
            <v>25</v>
          </cell>
          <cell r="G448">
            <v>100</v>
          </cell>
          <cell r="H448">
            <v>1033</v>
          </cell>
          <cell r="I448">
            <v>100</v>
          </cell>
          <cell r="J448">
            <v>118</v>
          </cell>
          <cell r="K448">
            <v>100</v>
          </cell>
          <cell r="L448">
            <v>827</v>
          </cell>
          <cell r="M448">
            <v>100</v>
          </cell>
          <cell r="N448">
            <v>56</v>
          </cell>
          <cell r="O448">
            <v>100</v>
          </cell>
          <cell r="P448">
            <v>1001</v>
          </cell>
          <cell r="Q448">
            <v>100</v>
          </cell>
          <cell r="R448">
            <v>725</v>
          </cell>
          <cell r="S448">
            <v>100</v>
          </cell>
          <cell r="T448">
            <v>1567</v>
          </cell>
          <cell r="U448">
            <v>100</v>
          </cell>
        </row>
        <row r="451">
          <cell r="A451" t="str">
            <v>5.4.7.  Arbeidsplaatsongevallen volgens maand van het ongeval :  verdeling volgens duur van de tijdelijke ongeschiktheid - 2018</v>
          </cell>
        </row>
        <row r="452">
          <cell r="B452" t="str">
            <v>a-ITT 0 jour</v>
          </cell>
          <cell r="D452" t="str">
            <v>b-ITT 1 à 3 jours</v>
          </cell>
          <cell r="F452" t="str">
            <v>c-ITT 4 à 7 jours</v>
          </cell>
          <cell r="H452" t="str">
            <v>d-ITT 8 à 15 jours</v>
          </cell>
          <cell r="J452" t="str">
            <v>e-ITT 16 à 30 jours</v>
          </cell>
          <cell r="L452" t="str">
            <v>f-ITT 1 à 3 mois</v>
          </cell>
          <cell r="N452" t="str">
            <v>g-ITT 4 à 6 mois</v>
          </cell>
          <cell r="P452" t="str">
            <v>h-ITT &gt; 6 mois</v>
          </cell>
          <cell r="R452" t="str">
            <v>Total</v>
          </cell>
        </row>
        <row r="453">
          <cell r="A453" t="str">
            <v>a-Janvier</v>
          </cell>
          <cell r="B453">
            <v>280</v>
          </cell>
          <cell r="C453">
            <v>8.3532219570405726</v>
          </cell>
          <cell r="D453">
            <v>167</v>
          </cell>
          <cell r="E453">
            <v>9.1256830601092886</v>
          </cell>
          <cell r="F453">
            <v>113</v>
          </cell>
          <cell r="G453">
            <v>8.6923076923076916</v>
          </cell>
          <cell r="H453">
            <v>126</v>
          </cell>
          <cell r="I453">
            <v>9.8978790259230163</v>
          </cell>
          <cell r="J453">
            <v>80</v>
          </cell>
          <cell r="K453">
            <v>9.7087378640776691</v>
          </cell>
          <cell r="L453">
            <v>114</v>
          </cell>
          <cell r="M453">
            <v>9.7352690008539717</v>
          </cell>
          <cell r="N453">
            <v>40</v>
          </cell>
          <cell r="O453">
            <v>9.3023255813953494</v>
          </cell>
          <cell r="P453">
            <v>31</v>
          </cell>
          <cell r="Q453">
            <v>8.378378378378379</v>
          </cell>
          <cell r="R453">
            <v>951</v>
          </cell>
          <cell r="S453">
            <v>9.0142180094786735</v>
          </cell>
        </row>
        <row r="454">
          <cell r="A454" t="str">
            <v>b-Février</v>
          </cell>
          <cell r="B454">
            <v>312</v>
          </cell>
          <cell r="C454">
            <v>9.3078758949880669</v>
          </cell>
          <cell r="D454">
            <v>173</v>
          </cell>
          <cell r="E454">
            <v>9.4535519125683063</v>
          </cell>
          <cell r="F454">
            <v>137</v>
          </cell>
          <cell r="G454">
            <v>10.538461538461538</v>
          </cell>
          <cell r="H454">
            <v>115</v>
          </cell>
          <cell r="I454">
            <v>9.0337784760408493</v>
          </cell>
          <cell r="J454">
            <v>66</v>
          </cell>
          <cell r="K454">
            <v>8.009708737864079</v>
          </cell>
          <cell r="L454">
            <v>104</v>
          </cell>
          <cell r="M454">
            <v>8.8812980358667808</v>
          </cell>
          <cell r="N454">
            <v>36</v>
          </cell>
          <cell r="O454">
            <v>8.3720930232558146</v>
          </cell>
          <cell r="P454">
            <v>33</v>
          </cell>
          <cell r="Q454">
            <v>8.9189189189189193</v>
          </cell>
          <cell r="R454">
            <v>976</v>
          </cell>
          <cell r="S454">
            <v>9.2511848341232223</v>
          </cell>
        </row>
        <row r="455">
          <cell r="A455" t="str">
            <v>c-Mars</v>
          </cell>
          <cell r="B455">
            <v>479</v>
          </cell>
          <cell r="C455">
            <v>14.289976133651553</v>
          </cell>
          <cell r="D455">
            <v>248</v>
          </cell>
          <cell r="E455">
            <v>13.551912568306012</v>
          </cell>
          <cell r="F455">
            <v>168</v>
          </cell>
          <cell r="G455">
            <v>12.923076923076923</v>
          </cell>
          <cell r="H455">
            <v>152</v>
          </cell>
          <cell r="I455">
            <v>11.940298507462686</v>
          </cell>
          <cell r="J455">
            <v>104</v>
          </cell>
          <cell r="K455">
            <v>12.621359223300969</v>
          </cell>
          <cell r="L455">
            <v>140</v>
          </cell>
          <cell r="M455">
            <v>11.955593509820666</v>
          </cell>
          <cell r="N455">
            <v>39</v>
          </cell>
          <cell r="O455">
            <v>9.0697674418604652</v>
          </cell>
          <cell r="P455">
            <v>42</v>
          </cell>
          <cell r="Q455">
            <v>11.351351351351353</v>
          </cell>
          <cell r="R455">
            <v>1372</v>
          </cell>
          <cell r="S455">
            <v>13.004739336492891</v>
          </cell>
        </row>
        <row r="456">
          <cell r="A456" t="str">
            <v>d-Avril</v>
          </cell>
          <cell r="B456">
            <v>233</v>
          </cell>
          <cell r="C456">
            <v>6.9510739856801909</v>
          </cell>
          <cell r="D456">
            <v>117</v>
          </cell>
          <cell r="E456">
            <v>6.3934426229508183</v>
          </cell>
          <cell r="F456">
            <v>65</v>
          </cell>
          <cell r="G456">
            <v>5</v>
          </cell>
          <cell r="H456">
            <v>79</v>
          </cell>
          <cell r="I456">
            <v>6.2058130400628446</v>
          </cell>
          <cell r="J456">
            <v>42</v>
          </cell>
          <cell r="K456">
            <v>5.0970873786407767</v>
          </cell>
          <cell r="L456">
            <v>69</v>
          </cell>
          <cell r="M456">
            <v>5.8923996584116143</v>
          </cell>
          <cell r="N456">
            <v>34</v>
          </cell>
          <cell r="O456">
            <v>7.9069767441860463</v>
          </cell>
          <cell r="P456">
            <v>21</v>
          </cell>
          <cell r="Q456">
            <v>5.6756756756756763</v>
          </cell>
          <cell r="R456">
            <v>660</v>
          </cell>
          <cell r="S456">
            <v>6.2559241706161144</v>
          </cell>
        </row>
        <row r="457">
          <cell r="A457" t="str">
            <v>e-Mai</v>
          </cell>
          <cell r="B457">
            <v>265</v>
          </cell>
          <cell r="C457">
            <v>7.9057279236276852</v>
          </cell>
          <cell r="D457">
            <v>137</v>
          </cell>
          <cell r="E457">
            <v>7.4863387978142075</v>
          </cell>
          <cell r="F457">
            <v>102</v>
          </cell>
          <cell r="G457">
            <v>7.8461538461538449</v>
          </cell>
          <cell r="H457">
            <v>116</v>
          </cell>
          <cell r="I457">
            <v>9.1123330714846826</v>
          </cell>
          <cell r="J457">
            <v>69</v>
          </cell>
          <cell r="K457">
            <v>8.3737864077669908</v>
          </cell>
          <cell r="L457">
            <v>113</v>
          </cell>
          <cell r="M457">
            <v>9.6498719043552512</v>
          </cell>
          <cell r="N457">
            <v>39</v>
          </cell>
          <cell r="O457">
            <v>9.0697674418604652</v>
          </cell>
          <cell r="P457">
            <v>21</v>
          </cell>
          <cell r="Q457">
            <v>5.6756756756756763</v>
          </cell>
          <cell r="R457">
            <v>862</v>
          </cell>
          <cell r="S457">
            <v>8.1706161137440745</v>
          </cell>
        </row>
        <row r="458">
          <cell r="A458" t="str">
            <v>f-Juin</v>
          </cell>
          <cell r="B458">
            <v>275</v>
          </cell>
          <cell r="C458">
            <v>8.2040572792362774</v>
          </cell>
          <cell r="D458">
            <v>126</v>
          </cell>
          <cell r="E458">
            <v>6.8852459016393448</v>
          </cell>
          <cell r="F458">
            <v>95</v>
          </cell>
          <cell r="G458">
            <v>7.3076923076923084</v>
          </cell>
          <cell r="H458">
            <v>92</v>
          </cell>
          <cell r="I458">
            <v>7.2270227808326784</v>
          </cell>
          <cell r="J458">
            <v>72</v>
          </cell>
          <cell r="K458">
            <v>8.7378640776699026</v>
          </cell>
          <cell r="L458">
            <v>73</v>
          </cell>
          <cell r="M458">
            <v>6.2339880444064901</v>
          </cell>
          <cell r="N458">
            <v>41</v>
          </cell>
          <cell r="O458">
            <v>9.5348837209302335</v>
          </cell>
          <cell r="P458">
            <v>36</v>
          </cell>
          <cell r="Q458">
            <v>9.7297297297297298</v>
          </cell>
          <cell r="R458">
            <v>810</v>
          </cell>
          <cell r="S458">
            <v>7.6777251184834121</v>
          </cell>
        </row>
        <row r="459">
          <cell r="A459" t="str">
            <v>g-Juillet</v>
          </cell>
          <cell r="B459">
            <v>145</v>
          </cell>
          <cell r="C459">
            <v>4.3257756563245824</v>
          </cell>
          <cell r="D459">
            <v>74</v>
          </cell>
          <cell r="E459">
            <v>4.0437158469945356</v>
          </cell>
          <cell r="F459">
            <v>73</v>
          </cell>
          <cell r="G459">
            <v>5.6153846153846159</v>
          </cell>
          <cell r="H459">
            <v>70</v>
          </cell>
          <cell r="I459">
            <v>5.4988216810683426</v>
          </cell>
          <cell r="J459">
            <v>35</v>
          </cell>
          <cell r="K459">
            <v>4.2475728155339807</v>
          </cell>
          <cell r="L459">
            <v>70</v>
          </cell>
          <cell r="M459">
            <v>5.977796754910333</v>
          </cell>
          <cell r="N459">
            <v>28</v>
          </cell>
          <cell r="O459">
            <v>6.5116279069767442</v>
          </cell>
          <cell r="P459">
            <v>18</v>
          </cell>
          <cell r="Q459">
            <v>4.8648648648648649</v>
          </cell>
          <cell r="R459">
            <v>513</v>
          </cell>
          <cell r="S459">
            <v>4.8625592417061609</v>
          </cell>
        </row>
        <row r="460">
          <cell r="A460" t="str">
            <v>h-Août</v>
          </cell>
          <cell r="B460">
            <v>151</v>
          </cell>
          <cell r="C460">
            <v>4.5047732696897373</v>
          </cell>
          <cell r="D460">
            <v>80</v>
          </cell>
          <cell r="E460">
            <v>4.3715846994535523</v>
          </cell>
          <cell r="F460">
            <v>61</v>
          </cell>
          <cell r="G460">
            <v>4.6923076923076925</v>
          </cell>
          <cell r="H460">
            <v>71</v>
          </cell>
          <cell r="I460">
            <v>5.5773762765121759</v>
          </cell>
          <cell r="J460">
            <v>58</v>
          </cell>
          <cell r="K460">
            <v>7.0388349514563107</v>
          </cell>
          <cell r="L460">
            <v>66</v>
          </cell>
          <cell r="M460">
            <v>5.6362083689154563</v>
          </cell>
          <cell r="N460">
            <v>24</v>
          </cell>
          <cell r="O460">
            <v>5.5813953488372086</v>
          </cell>
          <cell r="P460">
            <v>17</v>
          </cell>
          <cell r="Q460">
            <v>4.5945945945945947</v>
          </cell>
          <cell r="R460">
            <v>528</v>
          </cell>
          <cell r="S460">
            <v>5.0047393364928912</v>
          </cell>
        </row>
        <row r="461">
          <cell r="A461" t="str">
            <v>i-Septembre</v>
          </cell>
          <cell r="B461">
            <v>296</v>
          </cell>
          <cell r="C461">
            <v>8.8305489260143197</v>
          </cell>
          <cell r="D461">
            <v>161</v>
          </cell>
          <cell r="E461">
            <v>8.7978142076502728</v>
          </cell>
          <cell r="F461">
            <v>128</v>
          </cell>
          <cell r="G461">
            <v>9.8461538461538467</v>
          </cell>
          <cell r="H461">
            <v>101</v>
          </cell>
          <cell r="I461">
            <v>7.9340141398271795</v>
          </cell>
          <cell r="J461">
            <v>68</v>
          </cell>
          <cell r="K461">
            <v>8.2524271844660202</v>
          </cell>
          <cell r="L461">
            <v>113</v>
          </cell>
          <cell r="M461">
            <v>9.6498719043552512</v>
          </cell>
          <cell r="N461">
            <v>51</v>
          </cell>
          <cell r="O461">
            <v>11.86046511627907</v>
          </cell>
          <cell r="P461">
            <v>44</v>
          </cell>
          <cell r="Q461">
            <v>11.891891891891895</v>
          </cell>
          <cell r="R461">
            <v>962</v>
          </cell>
          <cell r="S461">
            <v>9.1184834123222736</v>
          </cell>
        </row>
        <row r="462">
          <cell r="A462" t="str">
            <v>j-Octobre</v>
          </cell>
          <cell r="B462">
            <v>325</v>
          </cell>
          <cell r="C462">
            <v>9.6957040572792366</v>
          </cell>
          <cell r="D462">
            <v>194</v>
          </cell>
          <cell r="E462">
            <v>10.601092896174864</v>
          </cell>
          <cell r="F462">
            <v>132</v>
          </cell>
          <cell r="G462">
            <v>10.153846153846153</v>
          </cell>
          <cell r="H462">
            <v>135</v>
          </cell>
          <cell r="I462">
            <v>10.604870384917517</v>
          </cell>
          <cell r="J462">
            <v>83</v>
          </cell>
          <cell r="K462">
            <v>10.072815533980583</v>
          </cell>
          <cell r="L462">
            <v>131</v>
          </cell>
          <cell r="M462">
            <v>11.187019641332194</v>
          </cell>
          <cell r="N462">
            <v>34</v>
          </cell>
          <cell r="O462">
            <v>7.9069767441860463</v>
          </cell>
          <cell r="P462">
            <v>44</v>
          </cell>
          <cell r="Q462">
            <v>11.891891891891895</v>
          </cell>
          <cell r="R462">
            <v>1078</v>
          </cell>
          <cell r="S462">
            <v>10.218009478672986</v>
          </cell>
        </row>
        <row r="463">
          <cell r="A463" t="str">
            <v>k-Novembre</v>
          </cell>
          <cell r="B463">
            <v>327</v>
          </cell>
          <cell r="C463">
            <v>9.7553699284009543</v>
          </cell>
          <cell r="D463">
            <v>191</v>
          </cell>
          <cell r="E463">
            <v>10.437158469945354</v>
          </cell>
          <cell r="F463">
            <v>131</v>
          </cell>
          <cell r="G463">
            <v>10.076923076923077</v>
          </cell>
          <cell r="H463">
            <v>136</v>
          </cell>
          <cell r="I463">
            <v>10.683424980361352</v>
          </cell>
          <cell r="J463">
            <v>96</v>
          </cell>
          <cell r="K463">
            <v>11.650485436893204</v>
          </cell>
          <cell r="L463">
            <v>113</v>
          </cell>
          <cell r="M463">
            <v>9.6498719043552512</v>
          </cell>
          <cell r="N463">
            <v>36</v>
          </cell>
          <cell r="O463">
            <v>8.3720930232558146</v>
          </cell>
          <cell r="P463">
            <v>30</v>
          </cell>
          <cell r="Q463">
            <v>8.1081081081081088</v>
          </cell>
          <cell r="R463">
            <v>1060</v>
          </cell>
          <cell r="S463">
            <v>10.04739336492891</v>
          </cell>
        </row>
        <row r="464">
          <cell r="A464" t="str">
            <v>l-Décembre</v>
          </cell>
          <cell r="B464">
            <v>264</v>
          </cell>
          <cell r="C464">
            <v>7.8758949880668254</v>
          </cell>
          <cell r="D464">
            <v>162</v>
          </cell>
          <cell r="E464">
            <v>8.8524590163934427</v>
          </cell>
          <cell r="F464">
            <v>95</v>
          </cell>
          <cell r="G464">
            <v>7.3076923076923084</v>
          </cell>
          <cell r="H464">
            <v>80</v>
          </cell>
          <cell r="I464">
            <v>6.2843676355066771</v>
          </cell>
          <cell r="J464">
            <v>51</v>
          </cell>
          <cell r="K464">
            <v>6.1893203883495156</v>
          </cell>
          <cell r="L464">
            <v>65</v>
          </cell>
          <cell r="M464">
            <v>5.5508112724167384</v>
          </cell>
          <cell r="N464">
            <v>28</v>
          </cell>
          <cell r="O464">
            <v>6.5116279069767442</v>
          </cell>
          <cell r="P464">
            <v>33</v>
          </cell>
          <cell r="Q464">
            <v>8.9189189189189193</v>
          </cell>
          <cell r="R464">
            <v>778</v>
          </cell>
          <cell r="S464">
            <v>7.3744075829383879</v>
          </cell>
        </row>
        <row r="465">
          <cell r="A465" t="str">
            <v>Total</v>
          </cell>
          <cell r="B465">
            <v>3352</v>
          </cell>
          <cell r="C465">
            <v>100</v>
          </cell>
          <cell r="D465">
            <v>1830</v>
          </cell>
          <cell r="E465">
            <v>100</v>
          </cell>
          <cell r="F465">
            <v>1300</v>
          </cell>
          <cell r="G465">
            <v>100</v>
          </cell>
          <cell r="H465">
            <v>1273</v>
          </cell>
          <cell r="I465">
            <v>100</v>
          </cell>
          <cell r="J465">
            <v>824</v>
          </cell>
          <cell r="K465">
            <v>100</v>
          </cell>
          <cell r="L465">
            <v>1171</v>
          </cell>
          <cell r="M465">
            <v>100</v>
          </cell>
          <cell r="N465">
            <v>430</v>
          </cell>
          <cell r="O465">
            <v>100</v>
          </cell>
          <cell r="P465">
            <v>370</v>
          </cell>
          <cell r="Q465">
            <v>100</v>
          </cell>
          <cell r="R465">
            <v>10550</v>
          </cell>
          <cell r="S465">
            <v>100</v>
          </cell>
        </row>
        <row r="468">
          <cell r="A468" t="str">
            <v>5.4.8.  Arbeidsplaatsongevallen volgens maand van het ongeval :  verdeling volgens voorziene graad van blijvende ongeschiktheid - 2018</v>
          </cell>
        </row>
        <row r="469">
          <cell r="D469" t="str">
            <v>Total</v>
          </cell>
        </row>
        <row r="470">
          <cell r="A470" t="str">
            <v>a-Janvier</v>
          </cell>
          <cell r="B470">
            <v>951</v>
          </cell>
          <cell r="C470">
            <v>9.0142180094786735</v>
          </cell>
          <cell r="D470">
            <v>951</v>
          </cell>
          <cell r="E470">
            <v>9.0142180094786735</v>
          </cell>
        </row>
        <row r="471">
          <cell r="A471" t="str">
            <v>b-Février</v>
          </cell>
          <cell r="B471">
            <v>976</v>
          </cell>
          <cell r="C471">
            <v>9.2511848341232223</v>
          </cell>
          <cell r="D471">
            <v>976</v>
          </cell>
          <cell r="E471">
            <v>9.2511848341232223</v>
          </cell>
        </row>
        <row r="472">
          <cell r="A472" t="str">
            <v>c-Mars</v>
          </cell>
          <cell r="B472">
            <v>1372</v>
          </cell>
          <cell r="C472">
            <v>13.004739336492891</v>
          </cell>
          <cell r="D472">
            <v>1372</v>
          </cell>
          <cell r="E472">
            <v>13.004739336492891</v>
          </cell>
        </row>
        <row r="473">
          <cell r="A473" t="str">
            <v>d-Avril</v>
          </cell>
          <cell r="B473">
            <v>660</v>
          </cell>
          <cell r="C473">
            <v>6.2559241706161144</v>
          </cell>
          <cell r="D473">
            <v>660</v>
          </cell>
          <cell r="E473">
            <v>6.2559241706161144</v>
          </cell>
        </row>
        <row r="474">
          <cell r="A474" t="str">
            <v>e-Mai</v>
          </cell>
          <cell r="B474">
            <v>862</v>
          </cell>
          <cell r="C474">
            <v>8.1706161137440745</v>
          </cell>
          <cell r="D474">
            <v>862</v>
          </cell>
          <cell r="E474">
            <v>8.1706161137440745</v>
          </cell>
        </row>
        <row r="475">
          <cell r="A475" t="str">
            <v>f-Juin</v>
          </cell>
          <cell r="B475">
            <v>810</v>
          </cell>
          <cell r="C475">
            <v>7.6777251184834121</v>
          </cell>
          <cell r="D475">
            <v>810</v>
          </cell>
          <cell r="E475">
            <v>7.6777251184834121</v>
          </cell>
        </row>
        <row r="476">
          <cell r="A476" t="str">
            <v>g-Juillet</v>
          </cell>
          <cell r="B476">
            <v>513</v>
          </cell>
          <cell r="C476">
            <v>4.8625592417061609</v>
          </cell>
          <cell r="D476">
            <v>513</v>
          </cell>
          <cell r="E476">
            <v>4.8625592417061609</v>
          </cell>
        </row>
        <row r="477">
          <cell r="A477" t="str">
            <v>h-Août</v>
          </cell>
          <cell r="B477">
            <v>528</v>
          </cell>
          <cell r="C477">
            <v>5.0047393364928912</v>
          </cell>
          <cell r="D477">
            <v>528</v>
          </cell>
          <cell r="E477">
            <v>5.0047393364928912</v>
          </cell>
        </row>
        <row r="478">
          <cell r="A478" t="str">
            <v>i-Septembre</v>
          </cell>
          <cell r="B478">
            <v>962</v>
          </cell>
          <cell r="C478">
            <v>9.1184834123222736</v>
          </cell>
          <cell r="D478">
            <v>962</v>
          </cell>
          <cell r="E478">
            <v>9.1184834123222736</v>
          </cell>
        </row>
        <row r="479">
          <cell r="A479" t="str">
            <v>j-Octobre</v>
          </cell>
          <cell r="B479">
            <v>1078</v>
          </cell>
          <cell r="C479">
            <v>10.218009478672986</v>
          </cell>
          <cell r="D479">
            <v>1078</v>
          </cell>
          <cell r="E479">
            <v>10.218009478672986</v>
          </cell>
        </row>
        <row r="480">
          <cell r="A480" t="str">
            <v>k-Novembre</v>
          </cell>
          <cell r="B480">
            <v>1060</v>
          </cell>
          <cell r="C480">
            <v>10.04739336492891</v>
          </cell>
          <cell r="D480">
            <v>1060</v>
          </cell>
          <cell r="E480">
            <v>10.04739336492891</v>
          </cell>
        </row>
        <row r="481">
          <cell r="A481" t="str">
            <v>l-Décembre</v>
          </cell>
          <cell r="B481">
            <v>778</v>
          </cell>
          <cell r="C481">
            <v>7.3744075829383879</v>
          </cell>
          <cell r="D481">
            <v>778</v>
          </cell>
          <cell r="E481">
            <v>7.3744075829383879</v>
          </cell>
        </row>
        <row r="482">
          <cell r="A482" t="str">
            <v>Total</v>
          </cell>
          <cell r="B482">
            <v>10550</v>
          </cell>
          <cell r="C482">
            <v>100</v>
          </cell>
          <cell r="D482">
            <v>10550</v>
          </cell>
          <cell r="E482">
            <v>100</v>
          </cell>
        </row>
        <row r="485">
          <cell r="A485" t="str">
            <v>5.5.1.  Arbeidsplaatsongevallen volgens provincie en gewest van het ongeval : evolutie 2011 - 2018</v>
          </cell>
        </row>
        <row r="486">
          <cell r="B486" t="str">
            <v>Total</v>
          </cell>
        </row>
        <row r="487">
          <cell r="A487" t="str">
            <v>a-Bruxelles - Brussel</v>
          </cell>
          <cell r="B487">
            <v>1517</v>
          </cell>
          <cell r="C487">
            <v>14.37914691943128</v>
          </cell>
        </row>
        <row r="488">
          <cell r="A488" t="str">
            <v>b-Antwerpen</v>
          </cell>
          <cell r="B488">
            <v>1261</v>
          </cell>
          <cell r="C488">
            <v>11.95260663507109</v>
          </cell>
        </row>
        <row r="489">
          <cell r="A489" t="str">
            <v>c-Limburg</v>
          </cell>
          <cell r="B489">
            <v>403</v>
          </cell>
          <cell r="C489">
            <v>3.8199052132701423</v>
          </cell>
        </row>
        <row r="490">
          <cell r="A490" t="str">
            <v>d-Oost-Vlaanderen</v>
          </cell>
          <cell r="B490">
            <v>1052</v>
          </cell>
          <cell r="C490">
            <v>9.9715639810426548</v>
          </cell>
        </row>
        <row r="491">
          <cell r="A491" t="str">
            <v>e-Vlaams-Brabant</v>
          </cell>
          <cell r="B491">
            <v>606</v>
          </cell>
          <cell r="C491">
            <v>5.7440758293838856</v>
          </cell>
        </row>
        <row r="492">
          <cell r="A492" t="str">
            <v>f-West-Vlaanderen</v>
          </cell>
          <cell r="B492">
            <v>646</v>
          </cell>
          <cell r="C492">
            <v>6.1232227488151656</v>
          </cell>
        </row>
        <row r="493">
          <cell r="A493" t="str">
            <v>g-Brabant Wallon</v>
          </cell>
          <cell r="B493">
            <v>207</v>
          </cell>
          <cell r="C493">
            <v>1.9620853080568719</v>
          </cell>
        </row>
        <row r="494">
          <cell r="A494" t="str">
            <v>h-Hainaut</v>
          </cell>
          <cell r="B494">
            <v>770</v>
          </cell>
          <cell r="C494">
            <v>7.298578199052133</v>
          </cell>
        </row>
        <row r="495">
          <cell r="A495" t="str">
            <v>i-Liège</v>
          </cell>
          <cell r="B495">
            <v>767</v>
          </cell>
          <cell r="C495">
            <v>7.270142180094787</v>
          </cell>
        </row>
        <row r="496">
          <cell r="A496" t="str">
            <v>j-Luxembourg</v>
          </cell>
          <cell r="B496">
            <v>99</v>
          </cell>
          <cell r="C496">
            <v>0.93838862559241709</v>
          </cell>
        </row>
        <row r="497">
          <cell r="A497" t="str">
            <v>k-Namur</v>
          </cell>
          <cell r="B497">
            <v>341</v>
          </cell>
          <cell r="C497">
            <v>3.2322274881516586</v>
          </cell>
        </row>
        <row r="498">
          <cell r="A498" t="str">
            <v>l-Buitenland</v>
          </cell>
          <cell r="B498">
            <v>16</v>
          </cell>
          <cell r="C498">
            <v>0.15165876777251183</v>
          </cell>
        </row>
        <row r="499">
          <cell r="A499" t="str">
            <v>n-Inconnu-1</v>
          </cell>
          <cell r="B499">
            <v>2865</v>
          </cell>
          <cell r="C499">
            <v>27.156398104265399</v>
          </cell>
        </row>
        <row r="500">
          <cell r="A500" t="str">
            <v>Total</v>
          </cell>
          <cell r="B500">
            <v>10550</v>
          </cell>
          <cell r="C500">
            <v>100</v>
          </cell>
        </row>
        <row r="503">
          <cell r="A503" t="str">
            <v>5.5.2.  Arbeidsplaatsongevallen volgens provincie en gewest van het ongeval : verdeling volgens gevolgen- 2018</v>
          </cell>
        </row>
        <row r="504">
          <cell r="B504" t="str">
            <v>1-CSS</v>
          </cell>
          <cell r="D504" t="str">
            <v>2-IT</v>
          </cell>
          <cell r="F504" t="str">
            <v>3-IP</v>
          </cell>
          <cell r="H504" t="str">
            <v>4-Mortel</v>
          </cell>
          <cell r="J504" t="str">
            <v>Total</v>
          </cell>
        </row>
        <row r="505">
          <cell r="A505" t="str">
            <v>a-Bruxelles - Brussel</v>
          </cell>
          <cell r="B505">
            <v>366</v>
          </cell>
          <cell r="C505">
            <v>11.952971913781841</v>
          </cell>
          <cell r="D505">
            <v>1085</v>
          </cell>
          <cell r="E505">
            <v>15.268786940613566</v>
          </cell>
          <cell r="F505">
            <v>64</v>
          </cell>
          <cell r="G505">
            <v>17.021276595744681</v>
          </cell>
          <cell r="H505">
            <v>2</v>
          </cell>
          <cell r="I505">
            <v>33.333333333333329</v>
          </cell>
          <cell r="J505">
            <v>1517</v>
          </cell>
          <cell r="K505">
            <v>14.37914691943128</v>
          </cell>
        </row>
        <row r="506">
          <cell r="A506" t="str">
            <v>b-Antwerpen</v>
          </cell>
          <cell r="B506">
            <v>297</v>
          </cell>
          <cell r="C506">
            <v>9.6995427824951026</v>
          </cell>
          <cell r="D506">
            <v>932</v>
          </cell>
          <cell r="E506">
            <v>13.115676892766675</v>
          </cell>
          <cell r="F506">
            <v>31</v>
          </cell>
          <cell r="G506">
            <v>8.2446808510638299</v>
          </cell>
          <cell r="H506">
            <v>1</v>
          </cell>
          <cell r="I506">
            <v>16.666666666666664</v>
          </cell>
          <cell r="J506">
            <v>1261</v>
          </cell>
          <cell r="K506">
            <v>11.95260663507109</v>
          </cell>
        </row>
        <row r="507">
          <cell r="A507" t="str">
            <v>c-Limburg</v>
          </cell>
          <cell r="B507">
            <v>109</v>
          </cell>
          <cell r="C507">
            <v>3.5597648595689089</v>
          </cell>
          <cell r="D507">
            <v>282</v>
          </cell>
          <cell r="E507">
            <v>3.9684773430903464</v>
          </cell>
          <cell r="F507">
            <v>12</v>
          </cell>
          <cell r="G507">
            <v>3.1914893617021276</v>
          </cell>
          <cell r="H507">
            <v>0</v>
          </cell>
          <cell r="I507">
            <v>0</v>
          </cell>
          <cell r="J507">
            <v>403</v>
          </cell>
          <cell r="K507">
            <v>3.8199052132701423</v>
          </cell>
        </row>
        <row r="508">
          <cell r="A508" t="str">
            <v>d-Oost-Vlaanderen</v>
          </cell>
          <cell r="B508">
            <v>300</v>
          </cell>
          <cell r="C508">
            <v>9.7975179621162649</v>
          </cell>
          <cell r="D508">
            <v>720</v>
          </cell>
          <cell r="E508">
            <v>10.132282578103013</v>
          </cell>
          <cell r="F508">
            <v>32</v>
          </cell>
          <cell r="G508">
            <v>8.5106382978723403</v>
          </cell>
          <cell r="H508">
            <v>0</v>
          </cell>
          <cell r="I508">
            <v>0</v>
          </cell>
          <cell r="J508">
            <v>1052</v>
          </cell>
          <cell r="K508">
            <v>9.9715639810426548</v>
          </cell>
        </row>
        <row r="509">
          <cell r="A509" t="str">
            <v>e-Vlaams-Brabant</v>
          </cell>
          <cell r="B509">
            <v>140</v>
          </cell>
          <cell r="C509">
            <v>4.5721750489875896</v>
          </cell>
          <cell r="D509">
            <v>446</v>
          </cell>
          <cell r="E509">
            <v>6.2763861525471434</v>
          </cell>
          <cell r="F509">
            <v>20</v>
          </cell>
          <cell r="G509">
            <v>5.3191489361702118</v>
          </cell>
          <cell r="H509">
            <v>0</v>
          </cell>
          <cell r="I509">
            <v>0</v>
          </cell>
          <cell r="J509">
            <v>606</v>
          </cell>
          <cell r="K509">
            <v>5.7440758293838856</v>
          </cell>
        </row>
        <row r="510">
          <cell r="A510" t="str">
            <v>f-West-Vlaanderen</v>
          </cell>
          <cell r="B510">
            <v>179</v>
          </cell>
          <cell r="C510">
            <v>5.8458523840627041</v>
          </cell>
          <cell r="D510">
            <v>440</v>
          </cell>
          <cell r="E510">
            <v>6.1919504643962853</v>
          </cell>
          <cell r="F510">
            <v>27</v>
          </cell>
          <cell r="G510">
            <v>7.1808510638297882</v>
          </cell>
          <cell r="H510">
            <v>0</v>
          </cell>
          <cell r="I510">
            <v>0</v>
          </cell>
          <cell r="J510">
            <v>646</v>
          </cell>
          <cell r="K510">
            <v>6.1232227488151656</v>
          </cell>
        </row>
        <row r="511">
          <cell r="A511" t="str">
            <v>g-Brabant Wallon</v>
          </cell>
          <cell r="B511">
            <v>42</v>
          </cell>
          <cell r="C511">
            <v>1.3716525146962768</v>
          </cell>
          <cell r="D511">
            <v>156</v>
          </cell>
          <cell r="E511">
            <v>2.1953278919223189</v>
          </cell>
          <cell r="F511">
            <v>9</v>
          </cell>
          <cell r="G511">
            <v>2.3936170212765959</v>
          </cell>
          <cell r="H511">
            <v>0</v>
          </cell>
          <cell r="I511">
            <v>0</v>
          </cell>
          <cell r="J511">
            <v>207</v>
          </cell>
          <cell r="K511">
            <v>1.9620853080568719</v>
          </cell>
        </row>
        <row r="512">
          <cell r="A512" t="str">
            <v>h-Hainaut</v>
          </cell>
          <cell r="B512">
            <v>131</v>
          </cell>
          <cell r="C512">
            <v>4.2782495101241018</v>
          </cell>
          <cell r="D512">
            <v>594</v>
          </cell>
          <cell r="E512">
            <v>8.3591331269349833</v>
          </cell>
          <cell r="F512">
            <v>44</v>
          </cell>
          <cell r="G512">
            <v>11.702127659574469</v>
          </cell>
          <cell r="H512">
            <v>1</v>
          </cell>
          <cell r="I512">
            <v>16.666666666666664</v>
          </cell>
          <cell r="J512">
            <v>770</v>
          </cell>
          <cell r="K512">
            <v>7.298578199052133</v>
          </cell>
        </row>
        <row r="513">
          <cell r="A513" t="str">
            <v>i-Liège</v>
          </cell>
          <cell r="B513">
            <v>172</v>
          </cell>
          <cell r="C513">
            <v>5.6172436316133245</v>
          </cell>
          <cell r="D513">
            <v>552</v>
          </cell>
          <cell r="E513">
            <v>7.7680833098789757</v>
          </cell>
          <cell r="F513">
            <v>43</v>
          </cell>
          <cell r="G513">
            <v>11.436170212765955</v>
          </cell>
          <cell r="H513">
            <v>0</v>
          </cell>
          <cell r="I513">
            <v>0</v>
          </cell>
          <cell r="J513">
            <v>767</v>
          </cell>
          <cell r="K513">
            <v>7.270142180094787</v>
          </cell>
        </row>
        <row r="514">
          <cell r="A514" t="str">
            <v>j-Luxembourg</v>
          </cell>
          <cell r="B514">
            <v>19</v>
          </cell>
          <cell r="C514">
            <v>0.62050947093403008</v>
          </cell>
          <cell r="D514">
            <v>72</v>
          </cell>
          <cell r="E514">
            <v>1.0132282578103011</v>
          </cell>
          <cell r="F514">
            <v>7</v>
          </cell>
          <cell r="G514">
            <v>1.8617021276595744</v>
          </cell>
          <cell r="H514">
            <v>1</v>
          </cell>
          <cell r="I514">
            <v>16.666666666666664</v>
          </cell>
          <cell r="J514">
            <v>99</v>
          </cell>
          <cell r="K514">
            <v>0.93838862559241709</v>
          </cell>
        </row>
        <row r="515">
          <cell r="A515" t="str">
            <v>k-Namur</v>
          </cell>
          <cell r="B515">
            <v>86</v>
          </cell>
          <cell r="C515">
            <v>2.8086218158066623</v>
          </cell>
          <cell r="D515">
            <v>243</v>
          </cell>
          <cell r="E515">
            <v>3.419645370109766</v>
          </cell>
          <cell r="F515">
            <v>12</v>
          </cell>
          <cell r="G515">
            <v>3.1914893617021276</v>
          </cell>
          <cell r="H515">
            <v>0</v>
          </cell>
          <cell r="I515">
            <v>0</v>
          </cell>
          <cell r="J515">
            <v>341</v>
          </cell>
          <cell r="K515">
            <v>3.2322274881516586</v>
          </cell>
        </row>
        <row r="516">
          <cell r="A516" t="str">
            <v>l-Buitenland</v>
          </cell>
          <cell r="B516">
            <v>3</v>
          </cell>
          <cell r="C516">
            <v>9.7975179621162645E-2</v>
          </cell>
          <cell r="D516">
            <v>13</v>
          </cell>
          <cell r="E516">
            <v>0.1829439909935266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16</v>
          </cell>
          <cell r="K516">
            <v>0.15165876777251183</v>
          </cell>
        </row>
        <row r="517">
          <cell r="A517" t="str">
            <v>n-Inconnu-1</v>
          </cell>
          <cell r="B517">
            <v>1218</v>
          </cell>
          <cell r="C517">
            <v>39.777922926192034</v>
          </cell>
          <cell r="D517">
            <v>1571</v>
          </cell>
          <cell r="E517">
            <v>22.108077680833098</v>
          </cell>
          <cell r="F517">
            <v>75</v>
          </cell>
          <cell r="G517">
            <v>19.946808510638299</v>
          </cell>
          <cell r="H517">
            <v>1</v>
          </cell>
          <cell r="I517">
            <v>16.666666666666664</v>
          </cell>
          <cell r="J517">
            <v>2865</v>
          </cell>
          <cell r="K517">
            <v>27.156398104265399</v>
          </cell>
        </row>
        <row r="518">
          <cell r="A518" t="str">
            <v>Total</v>
          </cell>
          <cell r="B518">
            <v>3062</v>
          </cell>
          <cell r="C518">
            <v>100</v>
          </cell>
          <cell r="D518">
            <v>7106</v>
          </cell>
          <cell r="E518">
            <v>100</v>
          </cell>
          <cell r="F518">
            <v>376</v>
          </cell>
          <cell r="G518">
            <v>100</v>
          </cell>
          <cell r="H518">
            <v>6</v>
          </cell>
          <cell r="I518">
            <v>100</v>
          </cell>
          <cell r="J518">
            <v>10550</v>
          </cell>
          <cell r="K518">
            <v>100</v>
          </cell>
        </row>
        <row r="521">
          <cell r="A521" t="str">
            <v>5.5.3.  Arbeidsplaatsongevallen volgens provincie en gewest van het ongeval  : verdeling volgens gevolgen en geslacht - 2018</v>
          </cell>
        </row>
        <row r="522">
          <cell r="J522" t="str">
            <v>1- Femme</v>
          </cell>
          <cell r="T522" t="str">
            <v>2- Homme</v>
          </cell>
        </row>
        <row r="523">
          <cell r="B523" t="str">
            <v>1-CSS</v>
          </cell>
          <cell r="D523" t="str">
            <v>2-IT</v>
          </cell>
          <cell r="F523" t="str">
            <v>3-IP</v>
          </cell>
          <cell r="H523" t="str">
            <v>4-Mortel</v>
          </cell>
          <cell r="J523" t="str">
            <v>Total</v>
          </cell>
          <cell r="L523" t="str">
            <v>1-CSS</v>
          </cell>
          <cell r="N523" t="str">
            <v>2-IT</v>
          </cell>
          <cell r="P523" t="str">
            <v>3-IP</v>
          </cell>
          <cell r="R523" t="str">
            <v>4-Mortel</v>
          </cell>
          <cell r="T523" t="str">
            <v>Total</v>
          </cell>
        </row>
        <row r="524">
          <cell r="A524" t="str">
            <v>a-Bruxelles - Brussel</v>
          </cell>
          <cell r="B524">
            <v>240</v>
          </cell>
          <cell r="C524">
            <v>11.730205278592376</v>
          </cell>
          <cell r="D524">
            <v>692</v>
          </cell>
          <cell r="E524">
            <v>15.306348153063482</v>
          </cell>
          <cell r="F524">
            <v>39</v>
          </cell>
          <cell r="G524">
            <v>16.883116883116884</v>
          </cell>
          <cell r="H524">
            <v>1</v>
          </cell>
          <cell r="I524">
            <v>25</v>
          </cell>
          <cell r="J524">
            <v>972</v>
          </cell>
          <cell r="K524">
            <v>14.289914730961481</v>
          </cell>
          <cell r="L524">
            <v>126</v>
          </cell>
          <cell r="M524">
            <v>12.401574803149607</v>
          </cell>
          <cell r="N524">
            <v>393</v>
          </cell>
          <cell r="O524">
            <v>15.203094777562862</v>
          </cell>
          <cell r="P524">
            <v>25</v>
          </cell>
          <cell r="Q524">
            <v>17.241379310344829</v>
          </cell>
          <cell r="R524">
            <v>1</v>
          </cell>
          <cell r="S524">
            <v>50</v>
          </cell>
          <cell r="T524">
            <v>545</v>
          </cell>
          <cell r="U524">
            <v>14.541088580576309</v>
          </cell>
        </row>
        <row r="525">
          <cell r="A525" t="str">
            <v>b-Antwerpen</v>
          </cell>
          <cell r="B525">
            <v>178</v>
          </cell>
          <cell r="C525">
            <v>8.6999022482893462</v>
          </cell>
          <cell r="D525">
            <v>484</v>
          </cell>
          <cell r="E525">
            <v>10.70559610705596</v>
          </cell>
          <cell r="F525">
            <v>14</v>
          </cell>
          <cell r="G525">
            <v>6.0606060606060597</v>
          </cell>
          <cell r="H525">
            <v>1</v>
          </cell>
          <cell r="I525">
            <v>25</v>
          </cell>
          <cell r="J525">
            <v>677</v>
          </cell>
          <cell r="K525">
            <v>9.9529550132314029</v>
          </cell>
          <cell r="L525">
            <v>119</v>
          </cell>
          <cell r="M525">
            <v>11.71259842519685</v>
          </cell>
          <cell r="N525">
            <v>448</v>
          </cell>
          <cell r="O525">
            <v>17.330754352030947</v>
          </cell>
          <cell r="P525">
            <v>17</v>
          </cell>
          <cell r="Q525">
            <v>11.724137931034482</v>
          </cell>
          <cell r="R525">
            <v>0</v>
          </cell>
          <cell r="S525">
            <v>0</v>
          </cell>
          <cell r="T525">
            <v>584</v>
          </cell>
          <cell r="U525">
            <v>15.581643543223054</v>
          </cell>
        </row>
        <row r="526">
          <cell r="A526" t="str">
            <v>c-Limburg</v>
          </cell>
          <cell r="B526">
            <v>74</v>
          </cell>
          <cell r="C526">
            <v>3.6168132942326499</v>
          </cell>
          <cell r="D526">
            <v>172</v>
          </cell>
          <cell r="E526">
            <v>3.8044680380446803</v>
          </cell>
          <cell r="F526">
            <v>7</v>
          </cell>
          <cell r="G526">
            <v>3.0303030303030298</v>
          </cell>
          <cell r="H526">
            <v>0</v>
          </cell>
          <cell r="I526">
            <v>0</v>
          </cell>
          <cell r="J526">
            <v>253</v>
          </cell>
          <cell r="K526">
            <v>3.7194942663922377</v>
          </cell>
          <cell r="L526">
            <v>35</v>
          </cell>
          <cell r="M526">
            <v>3.4448818897637796</v>
          </cell>
          <cell r="N526">
            <v>110</v>
          </cell>
          <cell r="O526">
            <v>4.2553191489361701</v>
          </cell>
          <cell r="P526">
            <v>5</v>
          </cell>
          <cell r="Q526">
            <v>3.4482758620689653</v>
          </cell>
          <cell r="R526">
            <v>0</v>
          </cell>
          <cell r="S526">
            <v>0</v>
          </cell>
          <cell r="T526">
            <v>150</v>
          </cell>
          <cell r="U526">
            <v>4.0021344717182492</v>
          </cell>
        </row>
        <row r="527">
          <cell r="A527" t="str">
            <v>d-Oost-Vlaanderen</v>
          </cell>
          <cell r="B527">
            <v>193</v>
          </cell>
          <cell r="C527">
            <v>9.433040078201369</v>
          </cell>
          <cell r="D527">
            <v>442</v>
          </cell>
          <cell r="E527">
            <v>9.7765980977659819</v>
          </cell>
          <cell r="F527">
            <v>23</v>
          </cell>
          <cell r="G527">
            <v>9.9567099567099575</v>
          </cell>
          <cell r="H527">
            <v>0</v>
          </cell>
          <cell r="I527">
            <v>0</v>
          </cell>
          <cell r="J527">
            <v>658</v>
          </cell>
          <cell r="K527">
            <v>9.6736254042928564</v>
          </cell>
          <cell r="L527">
            <v>107</v>
          </cell>
          <cell r="M527">
            <v>10.531496062992126</v>
          </cell>
          <cell r="N527">
            <v>278</v>
          </cell>
          <cell r="O527">
            <v>10.754352030947775</v>
          </cell>
          <cell r="P527">
            <v>9</v>
          </cell>
          <cell r="Q527">
            <v>6.2068965517241388</v>
          </cell>
          <cell r="R527">
            <v>0</v>
          </cell>
          <cell r="S527">
            <v>0</v>
          </cell>
          <cell r="T527">
            <v>394</v>
          </cell>
          <cell r="U527">
            <v>10.512273212379936</v>
          </cell>
        </row>
        <row r="528">
          <cell r="A528" t="str">
            <v>e-Vlaams-Brabant</v>
          </cell>
          <cell r="B528">
            <v>78</v>
          </cell>
          <cell r="C528">
            <v>3.8123167155425222</v>
          </cell>
          <cell r="D528">
            <v>249</v>
          </cell>
          <cell r="E528">
            <v>5.5076310550763106</v>
          </cell>
          <cell r="F528">
            <v>11</v>
          </cell>
          <cell r="G528">
            <v>4.7619047619047619</v>
          </cell>
          <cell r="H528">
            <v>0</v>
          </cell>
          <cell r="I528">
            <v>0</v>
          </cell>
          <cell r="J528">
            <v>338</v>
          </cell>
          <cell r="K528">
            <v>4.9691267274331077</v>
          </cell>
          <cell r="L528">
            <v>62</v>
          </cell>
          <cell r="M528">
            <v>6.1023622047244093</v>
          </cell>
          <cell r="N528">
            <v>197</v>
          </cell>
          <cell r="O528">
            <v>7.620889748549323</v>
          </cell>
          <cell r="P528">
            <v>9</v>
          </cell>
          <cell r="Q528">
            <v>6.2068965517241388</v>
          </cell>
          <cell r="R528">
            <v>0</v>
          </cell>
          <cell r="S528">
            <v>0</v>
          </cell>
          <cell r="T528">
            <v>268</v>
          </cell>
          <cell r="U528">
            <v>7.1504802561366061</v>
          </cell>
        </row>
        <row r="529">
          <cell r="A529" t="str">
            <v>f-West-Vlaanderen</v>
          </cell>
          <cell r="B529">
            <v>115</v>
          </cell>
          <cell r="C529">
            <v>5.620723362658846</v>
          </cell>
          <cell r="D529">
            <v>242</v>
          </cell>
          <cell r="E529">
            <v>5.3527980535279802</v>
          </cell>
          <cell r="F529">
            <v>15</v>
          </cell>
          <cell r="G529">
            <v>6.4935064935064926</v>
          </cell>
          <cell r="H529">
            <v>0</v>
          </cell>
          <cell r="I529">
            <v>0</v>
          </cell>
          <cell r="J529">
            <v>372</v>
          </cell>
          <cell r="K529">
            <v>5.4689797118494559</v>
          </cell>
          <cell r="L529">
            <v>64</v>
          </cell>
          <cell r="M529">
            <v>6.2992125984251963</v>
          </cell>
          <cell r="N529">
            <v>198</v>
          </cell>
          <cell r="O529">
            <v>7.6595744680851059</v>
          </cell>
          <cell r="P529">
            <v>12</v>
          </cell>
          <cell r="Q529">
            <v>8.2758620689655178</v>
          </cell>
          <cell r="R529">
            <v>0</v>
          </cell>
          <cell r="S529">
            <v>0</v>
          </cell>
          <cell r="T529">
            <v>274</v>
          </cell>
          <cell r="U529">
            <v>7.3105656350053367</v>
          </cell>
        </row>
        <row r="530">
          <cell r="A530" t="str">
            <v>g-Brabant Wallon</v>
          </cell>
          <cell r="B530">
            <v>25</v>
          </cell>
          <cell r="C530">
            <v>1.2218963831867058</v>
          </cell>
          <cell r="D530">
            <v>98</v>
          </cell>
          <cell r="E530">
            <v>2.1676620216766205</v>
          </cell>
          <cell r="F530">
            <v>7</v>
          </cell>
          <cell r="G530">
            <v>3.0303030303030298</v>
          </cell>
          <cell r="H530">
            <v>0</v>
          </cell>
          <cell r="I530">
            <v>0</v>
          </cell>
          <cell r="J530">
            <v>130</v>
          </cell>
          <cell r="K530">
            <v>1.9112025874742724</v>
          </cell>
          <cell r="L530">
            <v>17</v>
          </cell>
          <cell r="M530">
            <v>1.673228346456693</v>
          </cell>
          <cell r="N530">
            <v>58</v>
          </cell>
          <cell r="O530">
            <v>2.2437137330754351</v>
          </cell>
          <cell r="P530">
            <v>2</v>
          </cell>
          <cell r="Q530">
            <v>1.3793103448275863</v>
          </cell>
          <cell r="R530">
            <v>0</v>
          </cell>
          <cell r="S530">
            <v>0</v>
          </cell>
          <cell r="T530">
            <v>77</v>
          </cell>
          <cell r="U530">
            <v>2.0544290288153682</v>
          </cell>
        </row>
        <row r="531">
          <cell r="A531" t="str">
            <v>h-Hainaut</v>
          </cell>
          <cell r="B531">
            <v>87</v>
          </cell>
          <cell r="C531">
            <v>4.2521994134897358</v>
          </cell>
          <cell r="D531">
            <v>377</v>
          </cell>
          <cell r="E531">
            <v>8.338863083388631</v>
          </cell>
          <cell r="F531">
            <v>20</v>
          </cell>
          <cell r="G531">
            <v>8.6580086580086579</v>
          </cell>
          <cell r="H531">
            <v>0</v>
          </cell>
          <cell r="I531">
            <v>0</v>
          </cell>
          <cell r="J531">
            <v>484</v>
          </cell>
          <cell r="K531">
            <v>7.1155542487503682</v>
          </cell>
          <cell r="L531">
            <v>44</v>
          </cell>
          <cell r="M531">
            <v>4.3307086614173231</v>
          </cell>
          <cell r="N531">
            <v>217</v>
          </cell>
          <cell r="O531">
            <v>8.3945841392649907</v>
          </cell>
          <cell r="P531">
            <v>24</v>
          </cell>
          <cell r="Q531">
            <v>16.551724137931036</v>
          </cell>
          <cell r="R531">
            <v>1</v>
          </cell>
          <cell r="S531">
            <v>50</v>
          </cell>
          <cell r="T531">
            <v>286</v>
          </cell>
          <cell r="U531">
            <v>7.6307363927427954</v>
          </cell>
        </row>
        <row r="532">
          <cell r="A532" t="str">
            <v>i-Liège</v>
          </cell>
          <cell r="B532">
            <v>122</v>
          </cell>
          <cell r="C532">
            <v>5.9628543499511242</v>
          </cell>
          <cell r="D532">
            <v>375</v>
          </cell>
          <cell r="E532">
            <v>8.2946250829462507</v>
          </cell>
          <cell r="F532">
            <v>31</v>
          </cell>
          <cell r="G532">
            <v>13.419913419913421</v>
          </cell>
          <cell r="H532">
            <v>0</v>
          </cell>
          <cell r="I532">
            <v>0</v>
          </cell>
          <cell r="J532">
            <v>528</v>
          </cell>
          <cell r="K532">
            <v>7.7624228168185834</v>
          </cell>
          <cell r="L532">
            <v>50</v>
          </cell>
          <cell r="M532">
            <v>4.9212598425196852</v>
          </cell>
          <cell r="N532">
            <v>177</v>
          </cell>
          <cell r="O532">
            <v>6.8471953578336562</v>
          </cell>
          <cell r="P532">
            <v>12</v>
          </cell>
          <cell r="Q532">
            <v>8.2758620689655178</v>
          </cell>
          <cell r="R532">
            <v>0</v>
          </cell>
          <cell r="S532">
            <v>0</v>
          </cell>
          <cell r="T532">
            <v>239</v>
          </cell>
          <cell r="U532">
            <v>6.3767342582710773</v>
          </cell>
        </row>
        <row r="533">
          <cell r="A533" t="str">
            <v>j-Luxembourg</v>
          </cell>
          <cell r="B533">
            <v>13</v>
          </cell>
          <cell r="C533">
            <v>0.63538611925708699</v>
          </cell>
          <cell r="D533">
            <v>48</v>
          </cell>
          <cell r="E533">
            <v>1.0617120106171201</v>
          </cell>
          <cell r="F533">
            <v>4</v>
          </cell>
          <cell r="G533">
            <v>1.7316017316017314</v>
          </cell>
          <cell r="H533">
            <v>1</v>
          </cell>
          <cell r="I533">
            <v>25</v>
          </cell>
          <cell r="J533">
            <v>66</v>
          </cell>
          <cell r="K533">
            <v>0.97030285210232292</v>
          </cell>
          <cell r="L533">
            <v>6</v>
          </cell>
          <cell r="M533">
            <v>0.59055118110236215</v>
          </cell>
          <cell r="N533">
            <v>24</v>
          </cell>
          <cell r="O533">
            <v>0.92843326885880073</v>
          </cell>
          <cell r="P533">
            <v>3</v>
          </cell>
          <cell r="Q533">
            <v>2.0689655172413794</v>
          </cell>
          <cell r="R533">
            <v>0</v>
          </cell>
          <cell r="S533">
            <v>0</v>
          </cell>
          <cell r="T533">
            <v>33</v>
          </cell>
          <cell r="U533">
            <v>0.88046958377801487</v>
          </cell>
        </row>
        <row r="534">
          <cell r="A534" t="str">
            <v>k-Namur</v>
          </cell>
          <cell r="B534">
            <v>59</v>
          </cell>
          <cell r="C534">
            <v>2.8836754643206253</v>
          </cell>
          <cell r="D534">
            <v>137</v>
          </cell>
          <cell r="E534">
            <v>3.0303030303030298</v>
          </cell>
          <cell r="F534">
            <v>7</v>
          </cell>
          <cell r="G534">
            <v>3.0303030303030298</v>
          </cell>
          <cell r="H534">
            <v>0</v>
          </cell>
          <cell r="I534">
            <v>0</v>
          </cell>
          <cell r="J534">
            <v>203</v>
          </cell>
          <cell r="K534">
            <v>2.984416348132902</v>
          </cell>
          <cell r="L534">
            <v>27</v>
          </cell>
          <cell r="M534">
            <v>2.6574803149606301</v>
          </cell>
          <cell r="N534">
            <v>106</v>
          </cell>
          <cell r="O534">
            <v>4.1005802707930368</v>
          </cell>
          <cell r="P534">
            <v>5</v>
          </cell>
          <cell r="Q534">
            <v>3.4482758620689653</v>
          </cell>
          <cell r="R534">
            <v>0</v>
          </cell>
          <cell r="S534">
            <v>0</v>
          </cell>
          <cell r="T534">
            <v>138</v>
          </cell>
          <cell r="U534">
            <v>3.6819637139807897</v>
          </cell>
        </row>
        <row r="535">
          <cell r="A535" t="str">
            <v>l-Buitenland</v>
          </cell>
          <cell r="B535">
            <v>1</v>
          </cell>
          <cell r="C535">
            <v>4.8875855327468229E-2</v>
          </cell>
          <cell r="D535">
            <v>8</v>
          </cell>
          <cell r="E535">
            <v>0.17695200176952003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9</v>
          </cell>
          <cell r="K535">
            <v>0.13231402528668038</v>
          </cell>
          <cell r="L535">
            <v>2</v>
          </cell>
          <cell r="M535">
            <v>0.19685039370078738</v>
          </cell>
          <cell r="N535">
            <v>5</v>
          </cell>
          <cell r="O535">
            <v>0.19342359767891681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7</v>
          </cell>
          <cell r="U535">
            <v>0.18676627534685164</v>
          </cell>
        </row>
        <row r="536">
          <cell r="A536" t="str">
            <v>n-Inconnu-1</v>
          </cell>
          <cell r="B536">
            <v>861</v>
          </cell>
          <cell r="C536">
            <v>42.082111436950157</v>
          </cell>
          <cell r="D536">
            <v>1197</v>
          </cell>
          <cell r="E536">
            <v>26.476443264764431</v>
          </cell>
          <cell r="F536">
            <v>53</v>
          </cell>
          <cell r="G536">
            <v>22.943722943722943</v>
          </cell>
          <cell r="H536">
            <v>1</v>
          </cell>
          <cell r="I536">
            <v>25</v>
          </cell>
          <cell r="J536">
            <v>2112</v>
          </cell>
          <cell r="K536">
            <v>31.049691267274333</v>
          </cell>
          <cell r="L536">
            <v>357</v>
          </cell>
          <cell r="M536">
            <v>35.137795275590548</v>
          </cell>
          <cell r="N536">
            <v>374</v>
          </cell>
          <cell r="O536">
            <v>14.468085106382977</v>
          </cell>
          <cell r="P536">
            <v>22</v>
          </cell>
          <cell r="Q536">
            <v>15.172413793103448</v>
          </cell>
          <cell r="R536">
            <v>0</v>
          </cell>
          <cell r="S536">
            <v>0</v>
          </cell>
          <cell r="T536">
            <v>753</v>
          </cell>
          <cell r="U536">
            <v>20.090715048025615</v>
          </cell>
        </row>
        <row r="537">
          <cell r="A537" t="str">
            <v>Total</v>
          </cell>
          <cell r="B537">
            <v>2046</v>
          </cell>
          <cell r="C537">
            <v>100</v>
          </cell>
          <cell r="D537">
            <v>4521</v>
          </cell>
          <cell r="E537">
            <v>100</v>
          </cell>
          <cell r="F537">
            <v>231</v>
          </cell>
          <cell r="G537">
            <v>100</v>
          </cell>
          <cell r="H537">
            <v>4</v>
          </cell>
          <cell r="I537">
            <v>100</v>
          </cell>
          <cell r="J537">
            <v>6802</v>
          </cell>
          <cell r="K537">
            <v>100</v>
          </cell>
          <cell r="L537">
            <v>1016</v>
          </cell>
          <cell r="M537">
            <v>100</v>
          </cell>
          <cell r="N537">
            <v>2585</v>
          </cell>
          <cell r="O537">
            <v>100</v>
          </cell>
          <cell r="P537">
            <v>145</v>
          </cell>
          <cell r="Q537">
            <v>100</v>
          </cell>
          <cell r="R537">
            <v>2</v>
          </cell>
          <cell r="S537">
            <v>100</v>
          </cell>
          <cell r="T537">
            <v>3748</v>
          </cell>
          <cell r="U537">
            <v>100</v>
          </cell>
        </row>
        <row r="540">
          <cell r="A540" t="str">
            <v>5.5.4.  Arbeidsplaatsongevallen volgens provincie en gewest van het ongeval : verdeling volgens gevolgen en generatie in absolute frequentie 2018</v>
          </cell>
        </row>
        <row r="541">
          <cell r="F541" t="str">
            <v>15 - 24 ans</v>
          </cell>
          <cell r="K541" t="str">
            <v>25 - 49 ans</v>
          </cell>
          <cell r="P541" t="str">
            <v>50 ans et plus</v>
          </cell>
          <cell r="Q541" t="str">
            <v>Total</v>
          </cell>
        </row>
        <row r="542">
          <cell r="B542" t="str">
            <v>1-CSS</v>
          </cell>
          <cell r="C542" t="str">
            <v>2-IT</v>
          </cell>
          <cell r="D542" t="str">
            <v>3-IP</v>
          </cell>
          <cell r="E542" t="str">
            <v>4-Mortel</v>
          </cell>
          <cell r="F542" t="str">
            <v>Total</v>
          </cell>
          <cell r="G542" t="str">
            <v>1-CSS</v>
          </cell>
          <cell r="H542" t="str">
            <v>2-IT</v>
          </cell>
          <cell r="I542" t="str">
            <v>3-IP</v>
          </cell>
          <cell r="J542" t="str">
            <v>4-Mortel</v>
          </cell>
          <cell r="K542" t="str">
            <v>Total</v>
          </cell>
          <cell r="L542" t="str">
            <v>1-CSS</v>
          </cell>
          <cell r="M542" t="str">
            <v>2-IT</v>
          </cell>
          <cell r="N542" t="str">
            <v>3-IP</v>
          </cell>
          <cell r="O542" t="str">
            <v>4-Mortel</v>
          </cell>
          <cell r="P542" t="str">
            <v>Total</v>
          </cell>
        </row>
        <row r="543">
          <cell r="A543" t="str">
            <v>a-Bruxelles - Brussel</v>
          </cell>
          <cell r="B543">
            <v>11</v>
          </cell>
          <cell r="C543">
            <v>46</v>
          </cell>
          <cell r="D543">
            <v>4</v>
          </cell>
          <cell r="E543">
            <v>0</v>
          </cell>
          <cell r="F543">
            <v>61</v>
          </cell>
          <cell r="G543">
            <v>246</v>
          </cell>
          <cell r="H543">
            <v>680</v>
          </cell>
          <cell r="I543">
            <v>34</v>
          </cell>
          <cell r="J543">
            <v>1</v>
          </cell>
          <cell r="K543">
            <v>961</v>
          </cell>
          <cell r="L543">
            <v>109</v>
          </cell>
          <cell r="M543">
            <v>359</v>
          </cell>
          <cell r="N543">
            <v>26</v>
          </cell>
          <cell r="O543">
            <v>1</v>
          </cell>
          <cell r="P543">
            <v>495</v>
          </cell>
          <cell r="Q543">
            <v>1517</v>
          </cell>
        </row>
        <row r="544">
          <cell r="A544" t="str">
            <v>b-Antwerpen</v>
          </cell>
          <cell r="B544">
            <v>8</v>
          </cell>
          <cell r="C544">
            <v>56</v>
          </cell>
          <cell r="D544">
            <v>1</v>
          </cell>
          <cell r="E544">
            <v>0</v>
          </cell>
          <cell r="F544">
            <v>65</v>
          </cell>
          <cell r="G544">
            <v>192</v>
          </cell>
          <cell r="H544">
            <v>566</v>
          </cell>
          <cell r="I544">
            <v>15</v>
          </cell>
          <cell r="J544">
            <v>1</v>
          </cell>
          <cell r="K544">
            <v>774</v>
          </cell>
          <cell r="L544">
            <v>97</v>
          </cell>
          <cell r="M544">
            <v>310</v>
          </cell>
          <cell r="N544">
            <v>15</v>
          </cell>
          <cell r="O544">
            <v>0</v>
          </cell>
          <cell r="P544">
            <v>422</v>
          </cell>
          <cell r="Q544">
            <v>1261</v>
          </cell>
        </row>
        <row r="545">
          <cell r="A545" t="str">
            <v>c-Limburg</v>
          </cell>
          <cell r="B545">
            <v>7</v>
          </cell>
          <cell r="C545">
            <v>17</v>
          </cell>
          <cell r="D545">
            <v>0</v>
          </cell>
          <cell r="E545">
            <v>0</v>
          </cell>
          <cell r="F545">
            <v>24</v>
          </cell>
          <cell r="G545">
            <v>53</v>
          </cell>
          <cell r="H545">
            <v>160</v>
          </cell>
          <cell r="I545">
            <v>5</v>
          </cell>
          <cell r="J545">
            <v>0</v>
          </cell>
          <cell r="K545">
            <v>218</v>
          </cell>
          <cell r="L545">
            <v>49</v>
          </cell>
          <cell r="M545">
            <v>105</v>
          </cell>
          <cell r="N545">
            <v>7</v>
          </cell>
          <cell r="O545">
            <v>0</v>
          </cell>
          <cell r="P545">
            <v>161</v>
          </cell>
          <cell r="Q545">
            <v>403</v>
          </cell>
        </row>
        <row r="546">
          <cell r="A546" t="str">
            <v>d-Oost-Vlaanderen</v>
          </cell>
          <cell r="B546">
            <v>13</v>
          </cell>
          <cell r="C546">
            <v>41</v>
          </cell>
          <cell r="D546">
            <v>0</v>
          </cell>
          <cell r="E546">
            <v>0</v>
          </cell>
          <cell r="F546">
            <v>54</v>
          </cell>
          <cell r="G546">
            <v>184</v>
          </cell>
          <cell r="H546">
            <v>427</v>
          </cell>
          <cell r="I546">
            <v>14</v>
          </cell>
          <cell r="J546">
            <v>0</v>
          </cell>
          <cell r="K546">
            <v>625</v>
          </cell>
          <cell r="L546">
            <v>103</v>
          </cell>
          <cell r="M546">
            <v>252</v>
          </cell>
          <cell r="N546">
            <v>18</v>
          </cell>
          <cell r="O546">
            <v>0</v>
          </cell>
          <cell r="P546">
            <v>373</v>
          </cell>
          <cell r="Q546">
            <v>1052</v>
          </cell>
        </row>
        <row r="547">
          <cell r="A547" t="str">
            <v>e-Vlaams-Brabant</v>
          </cell>
          <cell r="B547">
            <v>4</v>
          </cell>
          <cell r="C547">
            <v>23</v>
          </cell>
          <cell r="D547">
            <v>0</v>
          </cell>
          <cell r="E547">
            <v>0</v>
          </cell>
          <cell r="F547">
            <v>27</v>
          </cell>
          <cell r="G547">
            <v>86</v>
          </cell>
          <cell r="H547">
            <v>270</v>
          </cell>
          <cell r="I547">
            <v>9</v>
          </cell>
          <cell r="J547">
            <v>0</v>
          </cell>
          <cell r="K547">
            <v>365</v>
          </cell>
          <cell r="L547">
            <v>50</v>
          </cell>
          <cell r="M547">
            <v>153</v>
          </cell>
          <cell r="N547">
            <v>11</v>
          </cell>
          <cell r="O547">
            <v>0</v>
          </cell>
          <cell r="P547">
            <v>214</v>
          </cell>
          <cell r="Q547">
            <v>606</v>
          </cell>
        </row>
        <row r="548">
          <cell r="A548" t="str">
            <v>f-West-Vlaanderen</v>
          </cell>
          <cell r="B548">
            <v>16</v>
          </cell>
          <cell r="C548">
            <v>27</v>
          </cell>
          <cell r="D548">
            <v>0</v>
          </cell>
          <cell r="E548">
            <v>0</v>
          </cell>
          <cell r="F548">
            <v>43</v>
          </cell>
          <cell r="G548">
            <v>100</v>
          </cell>
          <cell r="H548">
            <v>257</v>
          </cell>
          <cell r="I548">
            <v>11</v>
          </cell>
          <cell r="J548">
            <v>0</v>
          </cell>
          <cell r="K548">
            <v>368</v>
          </cell>
          <cell r="L548">
            <v>63</v>
          </cell>
          <cell r="M548">
            <v>156</v>
          </cell>
          <cell r="N548">
            <v>16</v>
          </cell>
          <cell r="O548">
            <v>0</v>
          </cell>
          <cell r="P548">
            <v>235</v>
          </cell>
          <cell r="Q548">
            <v>646</v>
          </cell>
        </row>
        <row r="549">
          <cell r="A549" t="str">
            <v>g-Brabant Wallon</v>
          </cell>
          <cell r="B549">
            <v>1</v>
          </cell>
          <cell r="C549">
            <v>7</v>
          </cell>
          <cell r="D549">
            <v>0</v>
          </cell>
          <cell r="E549">
            <v>0</v>
          </cell>
          <cell r="F549">
            <v>8</v>
          </cell>
          <cell r="G549">
            <v>18</v>
          </cell>
          <cell r="H549">
            <v>95</v>
          </cell>
          <cell r="I549">
            <v>5</v>
          </cell>
          <cell r="J549">
            <v>0</v>
          </cell>
          <cell r="K549">
            <v>118</v>
          </cell>
          <cell r="L549">
            <v>23</v>
          </cell>
          <cell r="M549">
            <v>54</v>
          </cell>
          <cell r="N549">
            <v>4</v>
          </cell>
          <cell r="O549">
            <v>0</v>
          </cell>
          <cell r="P549">
            <v>81</v>
          </cell>
          <cell r="Q549">
            <v>207</v>
          </cell>
        </row>
        <row r="550">
          <cell r="A550" t="str">
            <v>h-Hainaut</v>
          </cell>
          <cell r="B550">
            <v>5</v>
          </cell>
          <cell r="C550">
            <v>25</v>
          </cell>
          <cell r="D550">
            <v>1</v>
          </cell>
          <cell r="E550">
            <v>0</v>
          </cell>
          <cell r="F550">
            <v>31</v>
          </cell>
          <cell r="G550">
            <v>92</v>
          </cell>
          <cell r="H550">
            <v>382</v>
          </cell>
          <cell r="I550">
            <v>24</v>
          </cell>
          <cell r="J550">
            <v>0</v>
          </cell>
          <cell r="K550">
            <v>498</v>
          </cell>
          <cell r="L550">
            <v>34</v>
          </cell>
          <cell r="M550">
            <v>187</v>
          </cell>
          <cell r="N550">
            <v>19</v>
          </cell>
          <cell r="O550">
            <v>1</v>
          </cell>
          <cell r="P550">
            <v>241</v>
          </cell>
          <cell r="Q550">
            <v>770</v>
          </cell>
        </row>
        <row r="551">
          <cell r="A551" t="str">
            <v>i-Liège</v>
          </cell>
          <cell r="B551">
            <v>8</v>
          </cell>
          <cell r="C551">
            <v>28</v>
          </cell>
          <cell r="D551">
            <v>1</v>
          </cell>
          <cell r="E551">
            <v>0</v>
          </cell>
          <cell r="F551">
            <v>37</v>
          </cell>
          <cell r="G551">
            <v>106</v>
          </cell>
          <cell r="H551">
            <v>347</v>
          </cell>
          <cell r="I551">
            <v>16</v>
          </cell>
          <cell r="J551">
            <v>0</v>
          </cell>
          <cell r="K551">
            <v>469</v>
          </cell>
          <cell r="L551">
            <v>58</v>
          </cell>
          <cell r="M551">
            <v>177</v>
          </cell>
          <cell r="N551">
            <v>26</v>
          </cell>
          <cell r="O551">
            <v>0</v>
          </cell>
          <cell r="P551">
            <v>261</v>
          </cell>
          <cell r="Q551">
            <v>767</v>
          </cell>
        </row>
        <row r="552">
          <cell r="A552" t="str">
            <v>j-Luxembourg</v>
          </cell>
          <cell r="B552">
            <v>2</v>
          </cell>
          <cell r="C552">
            <v>5</v>
          </cell>
          <cell r="D552">
            <v>0</v>
          </cell>
          <cell r="E552">
            <v>1</v>
          </cell>
          <cell r="F552">
            <v>8</v>
          </cell>
          <cell r="G552">
            <v>15</v>
          </cell>
          <cell r="H552">
            <v>35</v>
          </cell>
          <cell r="I552">
            <v>4</v>
          </cell>
          <cell r="J552">
            <v>0</v>
          </cell>
          <cell r="K552">
            <v>54</v>
          </cell>
          <cell r="L552">
            <v>2</v>
          </cell>
          <cell r="M552">
            <v>32</v>
          </cell>
          <cell r="N552">
            <v>3</v>
          </cell>
          <cell r="O552">
            <v>0</v>
          </cell>
          <cell r="P552">
            <v>37</v>
          </cell>
          <cell r="Q552">
            <v>99</v>
          </cell>
        </row>
        <row r="553">
          <cell r="A553" t="str">
            <v>k-Namur</v>
          </cell>
          <cell r="B553">
            <v>2</v>
          </cell>
          <cell r="C553">
            <v>9</v>
          </cell>
          <cell r="D553">
            <v>0</v>
          </cell>
          <cell r="E553">
            <v>0</v>
          </cell>
          <cell r="F553">
            <v>11</v>
          </cell>
          <cell r="G553">
            <v>45</v>
          </cell>
          <cell r="H553">
            <v>161</v>
          </cell>
          <cell r="I553">
            <v>8</v>
          </cell>
          <cell r="J553">
            <v>0</v>
          </cell>
          <cell r="K553">
            <v>214</v>
          </cell>
          <cell r="L553">
            <v>39</v>
          </cell>
          <cell r="M553">
            <v>73</v>
          </cell>
          <cell r="N553">
            <v>4</v>
          </cell>
          <cell r="O553">
            <v>0</v>
          </cell>
          <cell r="P553">
            <v>116</v>
          </cell>
          <cell r="Q553">
            <v>341</v>
          </cell>
        </row>
        <row r="554">
          <cell r="A554" t="str">
            <v>l-Buitenland</v>
          </cell>
          <cell r="B554">
            <v>0</v>
          </cell>
          <cell r="C554">
            <v>1</v>
          </cell>
          <cell r="D554">
            <v>0</v>
          </cell>
          <cell r="E554">
            <v>0</v>
          </cell>
          <cell r="F554">
            <v>1</v>
          </cell>
          <cell r="G554">
            <v>2</v>
          </cell>
          <cell r="H554">
            <v>7</v>
          </cell>
          <cell r="I554">
            <v>0</v>
          </cell>
          <cell r="J554">
            <v>0</v>
          </cell>
          <cell r="K554">
            <v>9</v>
          </cell>
          <cell r="L554">
            <v>1</v>
          </cell>
          <cell r="M554">
            <v>5</v>
          </cell>
          <cell r="N554">
            <v>0</v>
          </cell>
          <cell r="O554">
            <v>0</v>
          </cell>
          <cell r="P554">
            <v>6</v>
          </cell>
          <cell r="Q554">
            <v>16</v>
          </cell>
        </row>
        <row r="555">
          <cell r="A555" t="str">
            <v>n-Inconnu-1</v>
          </cell>
          <cell r="B555">
            <v>58</v>
          </cell>
          <cell r="C555">
            <v>56</v>
          </cell>
          <cell r="D555">
            <v>1</v>
          </cell>
          <cell r="E555">
            <v>0</v>
          </cell>
          <cell r="F555">
            <v>115</v>
          </cell>
          <cell r="G555">
            <v>791</v>
          </cell>
          <cell r="H555">
            <v>972</v>
          </cell>
          <cell r="I555">
            <v>33</v>
          </cell>
          <cell r="J555">
            <v>0</v>
          </cell>
          <cell r="K555">
            <v>1796</v>
          </cell>
          <cell r="L555">
            <v>369</v>
          </cell>
          <cell r="M555">
            <v>543</v>
          </cell>
          <cell r="N555">
            <v>41</v>
          </cell>
          <cell r="O555">
            <v>1</v>
          </cell>
          <cell r="P555">
            <v>954</v>
          </cell>
          <cell r="Q555">
            <v>2865</v>
          </cell>
        </row>
        <row r="556">
          <cell r="A556" t="str">
            <v>Total</v>
          </cell>
          <cell r="B556">
            <v>135</v>
          </cell>
          <cell r="C556">
            <v>341</v>
          </cell>
          <cell r="D556">
            <v>8</v>
          </cell>
          <cell r="E556">
            <v>1</v>
          </cell>
          <cell r="F556">
            <v>485</v>
          </cell>
          <cell r="G556">
            <v>1930</v>
          </cell>
          <cell r="H556">
            <v>4359</v>
          </cell>
          <cell r="I556">
            <v>178</v>
          </cell>
          <cell r="J556">
            <v>2</v>
          </cell>
          <cell r="K556">
            <v>6469</v>
          </cell>
          <cell r="L556">
            <v>997</v>
          </cell>
          <cell r="M556">
            <v>2406</v>
          </cell>
          <cell r="N556">
            <v>190</v>
          </cell>
          <cell r="O556">
            <v>3</v>
          </cell>
          <cell r="P556">
            <v>3596</v>
          </cell>
          <cell r="Q556">
            <v>10550</v>
          </cell>
        </row>
        <row r="559">
          <cell r="A559" t="str">
            <v>5.5.5.  Arbeidsplaatsongevallen volgens provincie en gewest van het ongeval : verdeling volgens gevolgen en generatie in relatieve frequentie 2018</v>
          </cell>
        </row>
        <row r="560">
          <cell r="F560" t="str">
            <v>15 - 24 ans</v>
          </cell>
          <cell r="K560" t="str">
            <v>25 - 49 ans</v>
          </cell>
          <cell r="P560" t="str">
            <v>50 ans et plus</v>
          </cell>
          <cell r="Q560" t="str">
            <v>Total</v>
          </cell>
        </row>
        <row r="561">
          <cell r="B561" t="str">
            <v>1-CSS</v>
          </cell>
          <cell r="C561" t="str">
            <v>2-IT</v>
          </cell>
          <cell r="D561" t="str">
            <v>3-IP</v>
          </cell>
          <cell r="E561" t="str">
            <v>4-Mortel</v>
          </cell>
          <cell r="F561" t="str">
            <v>Total</v>
          </cell>
          <cell r="G561" t="str">
            <v>1-CSS</v>
          </cell>
          <cell r="H561" t="str">
            <v>2-IT</v>
          </cell>
          <cell r="I561" t="str">
            <v>3-IP</v>
          </cell>
          <cell r="J561" t="str">
            <v>4-Mortel</v>
          </cell>
          <cell r="K561" t="str">
            <v>Total</v>
          </cell>
          <cell r="L561" t="str">
            <v>1-CSS</v>
          </cell>
          <cell r="M561" t="str">
            <v>2-IT</v>
          </cell>
          <cell r="N561" t="str">
            <v>3-IP</v>
          </cell>
          <cell r="O561" t="str">
            <v>4-Mortel</v>
          </cell>
          <cell r="P561" t="str">
            <v>Total</v>
          </cell>
        </row>
        <row r="562">
          <cell r="A562" t="str">
            <v>a-Bruxelles - Brussel</v>
          </cell>
          <cell r="B562">
            <v>8.1481481481481488</v>
          </cell>
          <cell r="C562">
            <v>13.48973607038123</v>
          </cell>
          <cell r="D562">
            <v>50</v>
          </cell>
          <cell r="E562">
            <v>0</v>
          </cell>
          <cell r="F562">
            <v>12.577319587628866</v>
          </cell>
          <cell r="G562">
            <v>12.746113989637307</v>
          </cell>
          <cell r="H562">
            <v>15.599908235833906</v>
          </cell>
          <cell r="I562">
            <v>19.101123595505616</v>
          </cell>
          <cell r="J562">
            <v>50</v>
          </cell>
          <cell r="K562">
            <v>14.855464523110218</v>
          </cell>
          <cell r="L562">
            <v>10.932798395185557</v>
          </cell>
          <cell r="M562">
            <v>14.921030756442228</v>
          </cell>
          <cell r="N562">
            <v>13.684210526315791</v>
          </cell>
          <cell r="O562">
            <v>33.333333333333329</v>
          </cell>
          <cell r="P562">
            <v>13.765294771968856</v>
          </cell>
          <cell r="Q562">
            <v>14.37914691943128</v>
          </cell>
        </row>
        <row r="563">
          <cell r="A563" t="str">
            <v>b-Antwerpen</v>
          </cell>
          <cell r="B563">
            <v>5.9259259259259265</v>
          </cell>
          <cell r="C563">
            <v>16.422287390029325</v>
          </cell>
          <cell r="D563">
            <v>12.5</v>
          </cell>
          <cell r="E563">
            <v>0</v>
          </cell>
          <cell r="F563">
            <v>13.402061855670103</v>
          </cell>
          <cell r="G563">
            <v>9.9481865284974091</v>
          </cell>
          <cell r="H563">
            <v>12.984629502179398</v>
          </cell>
          <cell r="I563">
            <v>8.4269662921348321</v>
          </cell>
          <cell r="J563">
            <v>50</v>
          </cell>
          <cell r="K563">
            <v>11.964754985314578</v>
          </cell>
          <cell r="L563">
            <v>9.7291875626880646</v>
          </cell>
          <cell r="M563">
            <v>12.884455527847049</v>
          </cell>
          <cell r="N563">
            <v>7.8947368421052628</v>
          </cell>
          <cell r="O563">
            <v>0</v>
          </cell>
          <cell r="P563">
            <v>11.735261401557286</v>
          </cell>
          <cell r="Q563">
            <v>11.95260663507109</v>
          </cell>
        </row>
        <row r="564">
          <cell r="A564" t="str">
            <v>c-Limburg</v>
          </cell>
          <cell r="B564">
            <v>5.1851851851851851</v>
          </cell>
          <cell r="C564">
            <v>4.9853372434017595</v>
          </cell>
          <cell r="D564">
            <v>0</v>
          </cell>
          <cell r="E564">
            <v>0</v>
          </cell>
          <cell r="F564">
            <v>4.9484536082474229</v>
          </cell>
          <cell r="G564">
            <v>2.7461139896373057</v>
          </cell>
          <cell r="H564">
            <v>3.6705666437256248</v>
          </cell>
          <cell r="I564">
            <v>2.8089887640449431</v>
          </cell>
          <cell r="J564">
            <v>0</v>
          </cell>
          <cell r="K564">
            <v>3.369918070799196</v>
          </cell>
          <cell r="L564">
            <v>4.9147442326980944</v>
          </cell>
          <cell r="M564">
            <v>4.3640897755610979</v>
          </cell>
          <cell r="N564">
            <v>3.6842105263157889</v>
          </cell>
          <cell r="O564">
            <v>0</v>
          </cell>
          <cell r="P564">
            <v>4.4771968854282536</v>
          </cell>
          <cell r="Q564">
            <v>3.8199052132701423</v>
          </cell>
        </row>
        <row r="565">
          <cell r="A565" t="str">
            <v>d-Oost-Vlaanderen</v>
          </cell>
          <cell r="B565">
            <v>9.6296296296296298</v>
          </cell>
          <cell r="C565">
            <v>12.023460410557185</v>
          </cell>
          <cell r="D565">
            <v>0</v>
          </cell>
          <cell r="E565">
            <v>0</v>
          </cell>
          <cell r="F565">
            <v>11.134020618556701</v>
          </cell>
          <cell r="G565">
            <v>9.5336787564766841</v>
          </cell>
          <cell r="H565">
            <v>9.7958247304427619</v>
          </cell>
          <cell r="I565">
            <v>7.8651685393258424</v>
          </cell>
          <cell r="J565">
            <v>0</v>
          </cell>
          <cell r="K565">
            <v>9.6614623589426483</v>
          </cell>
          <cell r="L565">
            <v>10.330992978936811</v>
          </cell>
          <cell r="M565">
            <v>10.473815461346636</v>
          </cell>
          <cell r="N565">
            <v>9.4736842105263168</v>
          </cell>
          <cell r="O565">
            <v>0</v>
          </cell>
          <cell r="P565">
            <v>10.372636262513904</v>
          </cell>
          <cell r="Q565">
            <v>9.9715639810426548</v>
          </cell>
        </row>
        <row r="566">
          <cell r="A566" t="str">
            <v>e-Vlaams-Brabant</v>
          </cell>
          <cell r="B566">
            <v>2.9629629629629632</v>
          </cell>
          <cell r="C566">
            <v>6.7448680351906152</v>
          </cell>
          <cell r="D566">
            <v>0</v>
          </cell>
          <cell r="E566">
            <v>0</v>
          </cell>
          <cell r="F566">
            <v>5.5670103092783503</v>
          </cell>
          <cell r="G566">
            <v>4.4559585492227978</v>
          </cell>
          <cell r="H566">
            <v>6.1940812112869938</v>
          </cell>
          <cell r="I566">
            <v>5.0561797752808983</v>
          </cell>
          <cell r="J566">
            <v>0</v>
          </cell>
          <cell r="K566">
            <v>5.6422940176225076</v>
          </cell>
          <cell r="L566">
            <v>5.0150451354062184</v>
          </cell>
          <cell r="M566">
            <v>6.3591022443890264</v>
          </cell>
          <cell r="N566">
            <v>5.7894736842105257</v>
          </cell>
          <cell r="O566">
            <v>0</v>
          </cell>
          <cell r="P566">
            <v>5.9510567296996673</v>
          </cell>
          <cell r="Q566">
            <v>5.7440758293838856</v>
          </cell>
        </row>
        <row r="567">
          <cell r="A567" t="str">
            <v>f-West-Vlaanderen</v>
          </cell>
          <cell r="B567">
            <v>11.851851851851853</v>
          </cell>
          <cell r="C567">
            <v>7.9178885630498534</v>
          </cell>
          <cell r="D567">
            <v>0</v>
          </cell>
          <cell r="E567">
            <v>0</v>
          </cell>
          <cell r="F567">
            <v>8.8659793814432994</v>
          </cell>
          <cell r="G567">
            <v>5.181347150259068</v>
          </cell>
          <cell r="H567">
            <v>5.8958476714842858</v>
          </cell>
          <cell r="I567">
            <v>6.1797752808988768</v>
          </cell>
          <cell r="J567">
            <v>0</v>
          </cell>
          <cell r="K567">
            <v>5.6886690369454307</v>
          </cell>
          <cell r="L567">
            <v>6.318956870611836</v>
          </cell>
          <cell r="M567">
            <v>6.4837905236907742</v>
          </cell>
          <cell r="N567">
            <v>8.4210526315789469</v>
          </cell>
          <cell r="O567">
            <v>0</v>
          </cell>
          <cell r="P567">
            <v>6.5350389321468292</v>
          </cell>
          <cell r="Q567">
            <v>6.1232227488151656</v>
          </cell>
        </row>
        <row r="568">
          <cell r="A568" t="str">
            <v>g-Brabant Wallon</v>
          </cell>
          <cell r="B568">
            <v>0.74074074074074081</v>
          </cell>
          <cell r="C568">
            <v>2.0527859237536656</v>
          </cell>
          <cell r="D568">
            <v>0</v>
          </cell>
          <cell r="E568">
            <v>0</v>
          </cell>
          <cell r="F568">
            <v>1.6494845360824744</v>
          </cell>
          <cell r="G568">
            <v>0.932642487046632</v>
          </cell>
          <cell r="H568">
            <v>2.1793989447120898</v>
          </cell>
          <cell r="I568">
            <v>2.8089887640449431</v>
          </cell>
          <cell r="J568">
            <v>0</v>
          </cell>
          <cell r="K568">
            <v>1.8240840933683722</v>
          </cell>
          <cell r="L568">
            <v>2.3069207622868606</v>
          </cell>
          <cell r="M568">
            <v>2.2443890274314215</v>
          </cell>
          <cell r="N568">
            <v>2.1052631578947367</v>
          </cell>
          <cell r="O568">
            <v>0</v>
          </cell>
          <cell r="P568">
            <v>2.2525027808676308</v>
          </cell>
          <cell r="Q568">
            <v>1.9620853080568719</v>
          </cell>
        </row>
        <row r="569">
          <cell r="A569" t="str">
            <v>h-Hainaut</v>
          </cell>
          <cell r="B569">
            <v>3.7037037037037033</v>
          </cell>
          <cell r="C569">
            <v>7.3313782991202352</v>
          </cell>
          <cell r="D569">
            <v>12.5</v>
          </cell>
          <cell r="E569">
            <v>0</v>
          </cell>
          <cell r="F569">
            <v>6.3917525773195871</v>
          </cell>
          <cell r="G569">
            <v>4.766839378238342</v>
          </cell>
          <cell r="H569">
            <v>8.7634778618949305</v>
          </cell>
          <cell r="I569">
            <v>13.48314606741573</v>
          </cell>
          <cell r="J569">
            <v>0</v>
          </cell>
          <cell r="K569">
            <v>7.6982532076055028</v>
          </cell>
          <cell r="L569">
            <v>3.4102306920762286</v>
          </cell>
          <cell r="M569">
            <v>7.772236076475477</v>
          </cell>
          <cell r="N569">
            <v>10</v>
          </cell>
          <cell r="O569">
            <v>33.333333333333329</v>
          </cell>
          <cell r="P569">
            <v>6.7018909899888763</v>
          </cell>
          <cell r="Q569">
            <v>7.298578199052133</v>
          </cell>
        </row>
        <row r="570">
          <cell r="A570" t="str">
            <v>i-Liège</v>
          </cell>
          <cell r="B570">
            <v>5.9259259259259265</v>
          </cell>
          <cell r="C570">
            <v>8.2111436950146626</v>
          </cell>
          <cell r="D570">
            <v>12.5</v>
          </cell>
          <cell r="E570">
            <v>0</v>
          </cell>
          <cell r="F570">
            <v>7.6288659793814437</v>
          </cell>
          <cell r="G570">
            <v>5.4922279792746114</v>
          </cell>
          <cell r="H570">
            <v>7.9605414085799495</v>
          </cell>
          <cell r="I570">
            <v>8.9887640449438209</v>
          </cell>
          <cell r="J570">
            <v>0</v>
          </cell>
          <cell r="K570">
            <v>7.2499613541505639</v>
          </cell>
          <cell r="L570">
            <v>5.8174523570712147</v>
          </cell>
          <cell r="M570">
            <v>7.3566084788029924</v>
          </cell>
          <cell r="N570">
            <v>13.684210526315791</v>
          </cell>
          <cell r="O570">
            <v>0</v>
          </cell>
          <cell r="P570">
            <v>7.2580645161290329</v>
          </cell>
          <cell r="Q570">
            <v>7.270142180094787</v>
          </cell>
        </row>
        <row r="571">
          <cell r="A571" t="str">
            <v>j-Luxembourg</v>
          </cell>
          <cell r="B571">
            <v>1.4814814814814816</v>
          </cell>
          <cell r="C571">
            <v>1.466275659824047</v>
          </cell>
          <cell r="D571">
            <v>0</v>
          </cell>
          <cell r="E571">
            <v>100</v>
          </cell>
          <cell r="F571">
            <v>1.6494845360824744</v>
          </cell>
          <cell r="G571">
            <v>0.77720207253885998</v>
          </cell>
          <cell r="H571">
            <v>0.80293645331498043</v>
          </cell>
          <cell r="I571">
            <v>2.2471910112359552</v>
          </cell>
          <cell r="J571">
            <v>0</v>
          </cell>
          <cell r="K571">
            <v>0.83475034781264479</v>
          </cell>
          <cell r="L571">
            <v>0.20060180541624872</v>
          </cell>
          <cell r="M571">
            <v>1.3300083125519535</v>
          </cell>
          <cell r="N571">
            <v>1.5789473684210527</v>
          </cell>
          <cell r="O571">
            <v>0</v>
          </cell>
          <cell r="P571">
            <v>1.028921023359288</v>
          </cell>
          <cell r="Q571">
            <v>0.93838862559241709</v>
          </cell>
        </row>
        <row r="572">
          <cell r="A572" t="str">
            <v>k-Namur</v>
          </cell>
          <cell r="B572">
            <v>1.4814814814814816</v>
          </cell>
          <cell r="C572">
            <v>2.6392961876832843</v>
          </cell>
          <cell r="D572">
            <v>0</v>
          </cell>
          <cell r="E572">
            <v>0</v>
          </cell>
          <cell r="F572">
            <v>2.268041237113402</v>
          </cell>
          <cell r="G572">
            <v>2.3316062176165802</v>
          </cell>
          <cell r="H572">
            <v>3.6935076852489099</v>
          </cell>
          <cell r="I572">
            <v>4.4943820224719104</v>
          </cell>
          <cell r="J572">
            <v>0</v>
          </cell>
          <cell r="K572">
            <v>3.3080847117019632</v>
          </cell>
          <cell r="L572">
            <v>3.9117352056168513</v>
          </cell>
          <cell r="M572">
            <v>3.0340814630091439</v>
          </cell>
          <cell r="N572">
            <v>2.1052631578947367</v>
          </cell>
          <cell r="O572">
            <v>0</v>
          </cell>
          <cell r="P572">
            <v>3.225806451612903</v>
          </cell>
          <cell r="Q572">
            <v>3.2322274881516586</v>
          </cell>
        </row>
        <row r="573">
          <cell r="A573" t="str">
            <v>l-Buitenland</v>
          </cell>
          <cell r="B573">
            <v>0</v>
          </cell>
          <cell r="C573">
            <v>0.2932551319648094</v>
          </cell>
          <cell r="D573">
            <v>0</v>
          </cell>
          <cell r="E573">
            <v>0</v>
          </cell>
          <cell r="F573">
            <v>0.2061855670103093</v>
          </cell>
          <cell r="G573">
            <v>0.10362694300518134</v>
          </cell>
          <cell r="H573">
            <v>0.1605872906629961</v>
          </cell>
          <cell r="I573">
            <v>0</v>
          </cell>
          <cell r="J573">
            <v>0</v>
          </cell>
          <cell r="K573">
            <v>0.13912505796877414</v>
          </cell>
          <cell r="L573">
            <v>0.10030090270812436</v>
          </cell>
          <cell r="M573">
            <v>0.20781379883624276</v>
          </cell>
          <cell r="N573">
            <v>0</v>
          </cell>
          <cell r="O573">
            <v>0</v>
          </cell>
          <cell r="P573">
            <v>0.16685205784204674</v>
          </cell>
          <cell r="Q573">
            <v>0.15165876777251183</v>
          </cell>
        </row>
        <row r="574">
          <cell r="A574" t="str">
            <v>n-Inconnu-1</v>
          </cell>
          <cell r="B574">
            <v>42.962962962962962</v>
          </cell>
          <cell r="C574">
            <v>16.422287390029325</v>
          </cell>
          <cell r="D574">
            <v>12.5</v>
          </cell>
          <cell r="E574">
            <v>0</v>
          </cell>
          <cell r="F574">
            <v>23.711340206185564</v>
          </cell>
          <cell r="G574">
            <v>40.984455958549212</v>
          </cell>
          <cell r="H574">
            <v>22.298692360633172</v>
          </cell>
          <cell r="I574">
            <v>18.539325842696631</v>
          </cell>
          <cell r="J574">
            <v>0</v>
          </cell>
          <cell r="K574">
            <v>27.763178234657598</v>
          </cell>
          <cell r="L574">
            <v>37.011033099297897</v>
          </cell>
          <cell r="M574">
            <v>22.568578553615957</v>
          </cell>
          <cell r="N574">
            <v>21.578947368421055</v>
          </cell>
          <cell r="O574">
            <v>33.333333333333329</v>
          </cell>
          <cell r="P574">
            <v>26.529477196885427</v>
          </cell>
          <cell r="Q574">
            <v>27.156398104265399</v>
          </cell>
        </row>
        <row r="575">
          <cell r="A575" t="str">
            <v>Total</v>
          </cell>
          <cell r="B575">
            <v>100</v>
          </cell>
          <cell r="C575">
            <v>100</v>
          </cell>
          <cell r="D575">
            <v>100</v>
          </cell>
          <cell r="E575">
            <v>100</v>
          </cell>
          <cell r="F575">
            <v>100</v>
          </cell>
          <cell r="G575">
            <v>100</v>
          </cell>
          <cell r="H575">
            <v>100</v>
          </cell>
          <cell r="I575">
            <v>100</v>
          </cell>
          <cell r="J575">
            <v>100</v>
          </cell>
          <cell r="K575">
            <v>100</v>
          </cell>
          <cell r="L575">
            <v>100</v>
          </cell>
          <cell r="M575">
            <v>100</v>
          </cell>
          <cell r="N575">
            <v>100</v>
          </cell>
          <cell r="O575">
            <v>100</v>
          </cell>
          <cell r="P575">
            <v>100</v>
          </cell>
          <cell r="Q575">
            <v>100</v>
          </cell>
        </row>
        <row r="578">
          <cell r="A578" t="str">
            <v>5.5.6.  Arbeidsplaatsongevallen volgens provincie en gewest van het ongeval : verdeling volgens gevolgen en aard van het werk (hoofd-/handarbeid) - 2018</v>
          </cell>
        </row>
        <row r="579">
          <cell r="H579" t="str">
            <v>Andere</v>
          </cell>
          <cell r="P579" t="str">
            <v>Contractueel arbeider</v>
          </cell>
        </row>
        <row r="580">
          <cell r="B580" t="str">
            <v>1-CSS</v>
          </cell>
          <cell r="D580" t="str">
            <v>2-IT</v>
          </cell>
          <cell r="F580" t="str">
            <v>3-IP</v>
          </cell>
          <cell r="H580" t="str">
            <v>Total</v>
          </cell>
          <cell r="J580" t="str">
            <v>1-CSS</v>
          </cell>
          <cell r="L580" t="str">
            <v>2-IT</v>
          </cell>
          <cell r="N580" t="str">
            <v>3-IP</v>
          </cell>
          <cell r="P580" t="str">
            <v>Total</v>
          </cell>
          <cell r="R580" t="str">
            <v>1-CSS</v>
          </cell>
          <cell r="T580" t="str">
            <v>2-IT</v>
          </cell>
        </row>
        <row r="581">
          <cell r="A581" t="str">
            <v>a-Bruxelles - Brussel</v>
          </cell>
          <cell r="B581">
            <v>14</v>
          </cell>
          <cell r="C581">
            <v>5.3639846743295019</v>
          </cell>
          <cell r="D581">
            <v>88</v>
          </cell>
          <cell r="E581">
            <v>11.780455153949129</v>
          </cell>
          <cell r="F581">
            <v>3</v>
          </cell>
          <cell r="G581">
            <v>12</v>
          </cell>
          <cell r="H581">
            <v>105</v>
          </cell>
          <cell r="I581">
            <v>10.164569215876089</v>
          </cell>
          <cell r="J581">
            <v>19</v>
          </cell>
          <cell r="K581">
            <v>16.101694915254235</v>
          </cell>
          <cell r="L581">
            <v>112</v>
          </cell>
          <cell r="M581">
            <v>13.54292623941959</v>
          </cell>
          <cell r="N581">
            <v>9</v>
          </cell>
          <cell r="O581">
            <v>16.071428571428573</v>
          </cell>
          <cell r="P581">
            <v>140</v>
          </cell>
          <cell r="Q581">
            <v>13.986013986013987</v>
          </cell>
          <cell r="R581">
            <v>126</v>
          </cell>
          <cell r="S581">
            <v>17.379310344827587</v>
          </cell>
          <cell r="T581">
            <v>336</v>
          </cell>
          <cell r="U581">
            <v>21.442246330567965</v>
          </cell>
        </row>
        <row r="582">
          <cell r="A582" t="str">
            <v>b-Antwerpen</v>
          </cell>
          <cell r="B582">
            <v>10</v>
          </cell>
          <cell r="C582">
            <v>3.8314176245210727</v>
          </cell>
          <cell r="D582">
            <v>85</v>
          </cell>
          <cell r="E582">
            <v>11.378848728246318</v>
          </cell>
          <cell r="F582">
            <v>0</v>
          </cell>
          <cell r="G582">
            <v>0</v>
          </cell>
          <cell r="H582">
            <v>95</v>
          </cell>
          <cell r="I582">
            <v>9.1965150048402702</v>
          </cell>
          <cell r="J582">
            <v>17</v>
          </cell>
          <cell r="K582">
            <v>14.406779661016948</v>
          </cell>
          <cell r="L582">
            <v>171</v>
          </cell>
          <cell r="M582">
            <v>20.677146311970979</v>
          </cell>
          <cell r="N582">
            <v>8</v>
          </cell>
          <cell r="O582">
            <v>14.285714285714285</v>
          </cell>
          <cell r="P582">
            <v>196</v>
          </cell>
          <cell r="Q582">
            <v>19.58041958041958</v>
          </cell>
          <cell r="R582">
            <v>92</v>
          </cell>
          <cell r="S582">
            <v>12.689655172413794</v>
          </cell>
          <cell r="T582">
            <v>219</v>
          </cell>
          <cell r="U582">
            <v>13.975749840459475</v>
          </cell>
        </row>
        <row r="583">
          <cell r="A583" t="str">
            <v>c-Limburg</v>
          </cell>
          <cell r="B583">
            <v>4</v>
          </cell>
          <cell r="C583">
            <v>1.5325670498084289</v>
          </cell>
          <cell r="D583">
            <v>14</v>
          </cell>
          <cell r="E583">
            <v>1.8741633199464525</v>
          </cell>
          <cell r="F583">
            <v>1</v>
          </cell>
          <cell r="G583">
            <v>4</v>
          </cell>
          <cell r="H583">
            <v>19</v>
          </cell>
          <cell r="I583">
            <v>1.8393030009680542</v>
          </cell>
          <cell r="J583">
            <v>8</v>
          </cell>
          <cell r="K583">
            <v>6.7796610169491522</v>
          </cell>
          <cell r="L583">
            <v>54</v>
          </cell>
          <cell r="M583">
            <v>6.5296251511487311</v>
          </cell>
          <cell r="N583">
            <v>3</v>
          </cell>
          <cell r="O583">
            <v>5.3571428571428568</v>
          </cell>
          <cell r="P583">
            <v>65</v>
          </cell>
          <cell r="Q583">
            <v>6.4935064935064926</v>
          </cell>
          <cell r="R583">
            <v>39</v>
          </cell>
          <cell r="S583">
            <v>5.3793103448275863</v>
          </cell>
          <cell r="T583">
            <v>93</v>
          </cell>
          <cell r="U583">
            <v>5.9349074664964903</v>
          </cell>
        </row>
        <row r="584">
          <cell r="A584" t="str">
            <v>d-Oost-Vlaanderen</v>
          </cell>
          <cell r="B584">
            <v>3</v>
          </cell>
          <cell r="C584">
            <v>1.1494252873563218</v>
          </cell>
          <cell r="D584">
            <v>47</v>
          </cell>
          <cell r="E584">
            <v>6.2918340026773762</v>
          </cell>
          <cell r="F584">
            <v>1</v>
          </cell>
          <cell r="G584">
            <v>4</v>
          </cell>
          <cell r="H584">
            <v>51</v>
          </cell>
          <cell r="I584">
            <v>4.9370764762826713</v>
          </cell>
          <cell r="J584">
            <v>14</v>
          </cell>
          <cell r="K584">
            <v>11.864406779661017</v>
          </cell>
          <cell r="L584">
            <v>115</v>
          </cell>
          <cell r="M584">
            <v>13.905683192261186</v>
          </cell>
          <cell r="N584">
            <v>8</v>
          </cell>
          <cell r="O584">
            <v>14.285714285714285</v>
          </cell>
          <cell r="P584">
            <v>137</v>
          </cell>
          <cell r="Q584">
            <v>13.686313686313689</v>
          </cell>
          <cell r="R584">
            <v>102</v>
          </cell>
          <cell r="S584">
            <v>14.068965517241381</v>
          </cell>
          <cell r="T584">
            <v>159</v>
          </cell>
          <cell r="U584">
            <v>10.146777281429484</v>
          </cell>
        </row>
        <row r="585">
          <cell r="A585" t="str">
            <v>e-Vlaams-Brabant</v>
          </cell>
          <cell r="B585">
            <v>5</v>
          </cell>
          <cell r="C585">
            <v>1.9157088122605364</v>
          </cell>
          <cell r="D585">
            <v>13</v>
          </cell>
          <cell r="E585">
            <v>1.7402945113788488</v>
          </cell>
          <cell r="F585">
            <v>0</v>
          </cell>
          <cell r="G585">
            <v>0</v>
          </cell>
          <cell r="H585">
            <v>18</v>
          </cell>
          <cell r="I585">
            <v>1.7424975798644726</v>
          </cell>
          <cell r="J585">
            <v>10</v>
          </cell>
          <cell r="K585">
            <v>8.4745762711864394</v>
          </cell>
          <cell r="L585">
            <v>73</v>
          </cell>
          <cell r="M585">
            <v>8.827085852478838</v>
          </cell>
          <cell r="N585">
            <v>5</v>
          </cell>
          <cell r="O585">
            <v>8.9285714285714288</v>
          </cell>
          <cell r="P585">
            <v>88</v>
          </cell>
          <cell r="Q585">
            <v>8.791208791208792</v>
          </cell>
          <cell r="R585">
            <v>36</v>
          </cell>
          <cell r="S585">
            <v>4.9655172413793105</v>
          </cell>
          <cell r="T585">
            <v>111</v>
          </cell>
          <cell r="U585">
            <v>7.0835992342054883</v>
          </cell>
        </row>
        <row r="586">
          <cell r="A586" t="str">
            <v>f-West-Vlaanderen</v>
          </cell>
          <cell r="B586">
            <v>6</v>
          </cell>
          <cell r="C586">
            <v>2.2988505747126435</v>
          </cell>
          <cell r="D586">
            <v>50</v>
          </cell>
          <cell r="E586">
            <v>6.6934404283801872</v>
          </cell>
          <cell r="F586">
            <v>1</v>
          </cell>
          <cell r="G586">
            <v>4</v>
          </cell>
          <cell r="H586">
            <v>57</v>
          </cell>
          <cell r="I586">
            <v>5.5179090029041626</v>
          </cell>
          <cell r="J586">
            <v>22</v>
          </cell>
          <cell r="K586">
            <v>18.64406779661017</v>
          </cell>
          <cell r="L586">
            <v>103</v>
          </cell>
          <cell r="M586">
            <v>12.454655380894801</v>
          </cell>
          <cell r="N586">
            <v>5</v>
          </cell>
          <cell r="O586">
            <v>8.9285714285714288</v>
          </cell>
          <cell r="P586">
            <v>130</v>
          </cell>
          <cell r="Q586">
            <v>12.987012987012985</v>
          </cell>
          <cell r="R586">
            <v>69</v>
          </cell>
          <cell r="S586">
            <v>9.5172413793103434</v>
          </cell>
          <cell r="T586">
            <v>103</v>
          </cell>
          <cell r="U586">
            <v>6.5730695596681565</v>
          </cell>
        </row>
        <row r="587">
          <cell r="A587" t="str">
            <v>g-Brabant Wallon</v>
          </cell>
          <cell r="B587">
            <v>1</v>
          </cell>
          <cell r="C587">
            <v>0.38314176245210724</v>
          </cell>
          <cell r="D587">
            <v>24</v>
          </cell>
          <cell r="E587">
            <v>3.2128514056224895</v>
          </cell>
          <cell r="F587">
            <v>1</v>
          </cell>
          <cell r="G587">
            <v>4</v>
          </cell>
          <cell r="H587">
            <v>26</v>
          </cell>
          <cell r="I587">
            <v>2.5169409486931271</v>
          </cell>
          <cell r="J587">
            <v>2</v>
          </cell>
          <cell r="K587">
            <v>1.6949152542372881</v>
          </cell>
          <cell r="L587">
            <v>20</v>
          </cell>
          <cell r="M587">
            <v>2.418379685610641</v>
          </cell>
          <cell r="N587">
            <v>1</v>
          </cell>
          <cell r="O587">
            <v>1.7857142857142856</v>
          </cell>
          <cell r="P587">
            <v>23</v>
          </cell>
          <cell r="Q587">
            <v>2.2977022977022976</v>
          </cell>
          <cell r="R587">
            <v>13</v>
          </cell>
          <cell r="S587">
            <v>1.7931034482758619</v>
          </cell>
          <cell r="T587">
            <v>47</v>
          </cell>
          <cell r="U587">
            <v>2.9993618379068283</v>
          </cell>
        </row>
        <row r="588">
          <cell r="A588" t="str">
            <v>h-Hainaut</v>
          </cell>
          <cell r="B588">
            <v>15</v>
          </cell>
          <cell r="C588">
            <v>5.7471264367816097</v>
          </cell>
          <cell r="D588">
            <v>104</v>
          </cell>
          <cell r="E588">
            <v>13.922356091030791</v>
          </cell>
          <cell r="F588">
            <v>5</v>
          </cell>
          <cell r="G588">
            <v>20</v>
          </cell>
          <cell r="H588">
            <v>124</v>
          </cell>
          <cell r="I588">
            <v>12.003872216844142</v>
          </cell>
          <cell r="J588">
            <v>3</v>
          </cell>
          <cell r="K588">
            <v>2.5423728813559325</v>
          </cell>
          <cell r="L588">
            <v>66</v>
          </cell>
          <cell r="M588">
            <v>7.9806529625151157</v>
          </cell>
          <cell r="N588">
            <v>8</v>
          </cell>
          <cell r="O588">
            <v>14.285714285714285</v>
          </cell>
          <cell r="P588">
            <v>77</v>
          </cell>
          <cell r="Q588">
            <v>7.6923076923076925</v>
          </cell>
          <cell r="R588">
            <v>45</v>
          </cell>
          <cell r="S588">
            <v>6.2068965517241388</v>
          </cell>
          <cell r="T588">
            <v>128</v>
          </cell>
          <cell r="U588">
            <v>8.1684747925973209</v>
          </cell>
        </row>
        <row r="589">
          <cell r="A589" t="str">
            <v>i-Liège</v>
          </cell>
          <cell r="B589">
            <v>22</v>
          </cell>
          <cell r="C589">
            <v>8.4291187739463602</v>
          </cell>
          <cell r="D589">
            <v>80</v>
          </cell>
          <cell r="E589">
            <v>10.709504685408298</v>
          </cell>
          <cell r="F589">
            <v>7</v>
          </cell>
          <cell r="G589">
            <v>28.000000000000004</v>
          </cell>
          <cell r="H589">
            <v>109</v>
          </cell>
          <cell r="I589">
            <v>10.551790900290417</v>
          </cell>
          <cell r="J589">
            <v>10</v>
          </cell>
          <cell r="K589">
            <v>8.4745762711864394</v>
          </cell>
          <cell r="L589">
            <v>56</v>
          </cell>
          <cell r="M589">
            <v>6.7714631197097948</v>
          </cell>
          <cell r="N589">
            <v>4</v>
          </cell>
          <cell r="O589">
            <v>7.1428571428571423</v>
          </cell>
          <cell r="P589">
            <v>70</v>
          </cell>
          <cell r="Q589">
            <v>6.9930069930069934</v>
          </cell>
          <cell r="R589">
            <v>44</v>
          </cell>
          <cell r="S589">
            <v>6.068965517241379</v>
          </cell>
          <cell r="T589">
            <v>155</v>
          </cell>
          <cell r="U589">
            <v>9.8915124441608171</v>
          </cell>
        </row>
        <row r="590">
          <cell r="A590" t="str">
            <v>j-Luxembourg</v>
          </cell>
          <cell r="B590">
            <v>3</v>
          </cell>
          <cell r="C590">
            <v>1.1494252873563218</v>
          </cell>
          <cell r="D590">
            <v>8</v>
          </cell>
          <cell r="E590">
            <v>1.07095046854083</v>
          </cell>
          <cell r="F590">
            <v>1</v>
          </cell>
          <cell r="G590">
            <v>4</v>
          </cell>
          <cell r="H590">
            <v>12</v>
          </cell>
          <cell r="I590">
            <v>1.1616650532429817</v>
          </cell>
          <cell r="J590">
            <v>1</v>
          </cell>
          <cell r="K590">
            <v>0.84745762711864403</v>
          </cell>
          <cell r="L590">
            <v>7</v>
          </cell>
          <cell r="M590">
            <v>0.84643288996372434</v>
          </cell>
          <cell r="N590">
            <v>2</v>
          </cell>
          <cell r="O590">
            <v>3.5714285714285712</v>
          </cell>
          <cell r="P590">
            <v>10</v>
          </cell>
          <cell r="Q590">
            <v>0.99900099900099903</v>
          </cell>
          <cell r="R590">
            <v>8</v>
          </cell>
          <cell r="S590">
            <v>1.103448275862069</v>
          </cell>
          <cell r="T590">
            <v>20</v>
          </cell>
          <cell r="U590">
            <v>1.2763241863433312</v>
          </cell>
        </row>
        <row r="591">
          <cell r="A591" t="str">
            <v>k-Namur</v>
          </cell>
          <cell r="B591">
            <v>7</v>
          </cell>
          <cell r="C591">
            <v>2.6819923371647509</v>
          </cell>
          <cell r="D591">
            <v>40</v>
          </cell>
          <cell r="E591">
            <v>5.354752342704149</v>
          </cell>
          <cell r="F591">
            <v>0</v>
          </cell>
          <cell r="G591">
            <v>0</v>
          </cell>
          <cell r="H591">
            <v>47</v>
          </cell>
          <cell r="I591">
            <v>4.549854791868345</v>
          </cell>
          <cell r="J591">
            <v>4</v>
          </cell>
          <cell r="K591">
            <v>3.3898305084745761</v>
          </cell>
          <cell r="L591">
            <v>17</v>
          </cell>
          <cell r="M591">
            <v>2.0556227327690446</v>
          </cell>
          <cell r="N591">
            <v>0</v>
          </cell>
          <cell r="O591">
            <v>0</v>
          </cell>
          <cell r="P591">
            <v>21</v>
          </cell>
          <cell r="Q591">
            <v>2.0979020979020979</v>
          </cell>
          <cell r="R591">
            <v>16</v>
          </cell>
          <cell r="S591">
            <v>2.2068965517241379</v>
          </cell>
          <cell r="T591">
            <v>43</v>
          </cell>
          <cell r="U591">
            <v>2.744097000638162</v>
          </cell>
        </row>
        <row r="592">
          <cell r="A592" t="str">
            <v>l-Buitenland</v>
          </cell>
          <cell r="B592">
            <v>0</v>
          </cell>
          <cell r="C592">
            <v>0</v>
          </cell>
          <cell r="D592">
            <v>1</v>
          </cell>
          <cell r="E592">
            <v>0.13386880856760375</v>
          </cell>
          <cell r="F592">
            <v>0</v>
          </cell>
          <cell r="G592">
            <v>0</v>
          </cell>
          <cell r="H592">
            <v>1</v>
          </cell>
          <cell r="I592">
            <v>9.6805421103581799E-2</v>
          </cell>
          <cell r="J592">
            <v>0</v>
          </cell>
          <cell r="K592">
            <v>0</v>
          </cell>
          <cell r="L592">
            <v>1</v>
          </cell>
          <cell r="M592">
            <v>0.12091898428053204</v>
          </cell>
          <cell r="N592">
            <v>0</v>
          </cell>
          <cell r="O592">
            <v>0</v>
          </cell>
          <cell r="P592">
            <v>1</v>
          </cell>
          <cell r="Q592">
            <v>9.9900099900099903E-2</v>
          </cell>
          <cell r="R592">
            <v>1</v>
          </cell>
          <cell r="S592">
            <v>0.13793103448275862</v>
          </cell>
          <cell r="T592">
            <v>6</v>
          </cell>
          <cell r="U592">
            <v>0.38289725590299939</v>
          </cell>
        </row>
        <row r="593">
          <cell r="A593" t="str">
            <v>n-Inconnu-1</v>
          </cell>
          <cell r="B593">
            <v>171</v>
          </cell>
          <cell r="C593">
            <v>65.517241379310349</v>
          </cell>
          <cell r="D593">
            <v>193</v>
          </cell>
          <cell r="E593">
            <v>25.836680053547521</v>
          </cell>
          <cell r="F593">
            <v>5</v>
          </cell>
          <cell r="G593">
            <v>20</v>
          </cell>
          <cell r="H593">
            <v>369</v>
          </cell>
          <cell r="I593">
            <v>35.721200387221685</v>
          </cell>
          <cell r="J593">
            <v>8</v>
          </cell>
          <cell r="K593">
            <v>6.7796610169491522</v>
          </cell>
          <cell r="L593">
            <v>32</v>
          </cell>
          <cell r="M593">
            <v>3.8694074969770251</v>
          </cell>
          <cell r="N593">
            <v>3</v>
          </cell>
          <cell r="O593">
            <v>5.3571428571428568</v>
          </cell>
          <cell r="P593">
            <v>43</v>
          </cell>
          <cell r="Q593">
            <v>4.2957042957042963</v>
          </cell>
          <cell r="R593">
            <v>134</v>
          </cell>
          <cell r="S593">
            <v>18.482758620689655</v>
          </cell>
          <cell r="T593">
            <v>147</v>
          </cell>
          <cell r="U593">
            <v>9.3809827696234844</v>
          </cell>
        </row>
        <row r="594">
          <cell r="A594" t="str">
            <v>Total</v>
          </cell>
          <cell r="B594">
            <v>261</v>
          </cell>
          <cell r="C594">
            <v>100</v>
          </cell>
          <cell r="D594">
            <v>747</v>
          </cell>
          <cell r="E594">
            <v>100</v>
          </cell>
          <cell r="F594">
            <v>25</v>
          </cell>
          <cell r="G594">
            <v>100</v>
          </cell>
          <cell r="H594">
            <v>1033</v>
          </cell>
          <cell r="I594">
            <v>100</v>
          </cell>
          <cell r="J594">
            <v>118</v>
          </cell>
          <cell r="K594">
            <v>100</v>
          </cell>
          <cell r="L594">
            <v>827</v>
          </cell>
          <cell r="M594">
            <v>100</v>
          </cell>
          <cell r="N594">
            <v>56</v>
          </cell>
          <cell r="O594">
            <v>100</v>
          </cell>
          <cell r="P594">
            <v>1001</v>
          </cell>
          <cell r="Q594">
            <v>100</v>
          </cell>
          <cell r="R594">
            <v>725</v>
          </cell>
          <cell r="S594">
            <v>100</v>
          </cell>
          <cell r="T594">
            <v>1567</v>
          </cell>
          <cell r="U594">
            <v>100</v>
          </cell>
        </row>
        <row r="597">
          <cell r="A597" t="str">
            <v>5.4.7.  Arbeidsplaatsongevallen volgens provincie en gewest van het ongeval :  verdeling volgens duur van de tijdelijke ongeschiktheid - 2018</v>
          </cell>
        </row>
        <row r="598">
          <cell r="B598" t="str">
            <v>a-ITT 0 jour</v>
          </cell>
          <cell r="D598" t="str">
            <v>b-ITT 1 à 3 jours</v>
          </cell>
          <cell r="F598" t="str">
            <v>c-ITT 4 à 7 jours</v>
          </cell>
          <cell r="H598" t="str">
            <v>d-ITT 8 à 15 jours</v>
          </cell>
          <cell r="J598" t="str">
            <v>e-ITT 16 à 30 jours</v>
          </cell>
          <cell r="L598" t="str">
            <v>f-ITT 1 à 3 mois</v>
          </cell>
          <cell r="N598" t="str">
            <v>g-ITT 4 à 6 mois</v>
          </cell>
          <cell r="P598" t="str">
            <v>h-ITT &gt; 6 mois</v>
          </cell>
          <cell r="R598" t="str">
            <v>Total</v>
          </cell>
        </row>
        <row r="599">
          <cell r="A599" t="str">
            <v>a-Bruxelles - Brussel</v>
          </cell>
          <cell r="B599">
            <v>409</v>
          </cell>
          <cell r="C599">
            <v>12.201670644391408</v>
          </cell>
          <cell r="D599">
            <v>220</v>
          </cell>
          <cell r="E599">
            <v>12.021857923497267</v>
          </cell>
          <cell r="F599">
            <v>215</v>
          </cell>
          <cell r="G599">
            <v>16.538461538461537</v>
          </cell>
          <cell r="H599">
            <v>191</v>
          </cell>
          <cell r="I599">
            <v>15.003927729772194</v>
          </cell>
          <cell r="J599">
            <v>149</v>
          </cell>
          <cell r="K599">
            <v>18.082524271844662</v>
          </cell>
          <cell r="L599">
            <v>205</v>
          </cell>
          <cell r="M599">
            <v>17.506404782237404</v>
          </cell>
          <cell r="N599">
            <v>66</v>
          </cell>
          <cell r="O599">
            <v>15.348837209302326</v>
          </cell>
          <cell r="P599">
            <v>62</v>
          </cell>
          <cell r="Q599">
            <v>16.756756756756758</v>
          </cell>
          <cell r="R599">
            <v>1517</v>
          </cell>
          <cell r="S599">
            <v>14.37914691943128</v>
          </cell>
        </row>
        <row r="600">
          <cell r="A600" t="str">
            <v>b-Antwerpen</v>
          </cell>
          <cell r="B600">
            <v>332</v>
          </cell>
          <cell r="C600">
            <v>9.9045346062052513</v>
          </cell>
          <cell r="D600">
            <v>278</v>
          </cell>
          <cell r="E600">
            <v>15.191256830601095</v>
          </cell>
          <cell r="F600">
            <v>196</v>
          </cell>
          <cell r="G600">
            <v>15.076923076923077</v>
          </cell>
          <cell r="H600">
            <v>144</v>
          </cell>
          <cell r="I600">
            <v>11.311861743912019</v>
          </cell>
          <cell r="J600">
            <v>98</v>
          </cell>
          <cell r="K600">
            <v>11.893203883495145</v>
          </cell>
          <cell r="L600">
            <v>140</v>
          </cell>
          <cell r="M600">
            <v>11.955593509820666</v>
          </cell>
          <cell r="N600">
            <v>42</v>
          </cell>
          <cell r="O600">
            <v>9.7674418604651159</v>
          </cell>
          <cell r="P600">
            <v>31</v>
          </cell>
          <cell r="Q600">
            <v>8.378378378378379</v>
          </cell>
          <cell r="R600">
            <v>1261</v>
          </cell>
          <cell r="S600">
            <v>11.95260663507109</v>
          </cell>
        </row>
        <row r="601">
          <cell r="A601" t="str">
            <v>c-Limburg</v>
          </cell>
          <cell r="B601">
            <v>120</v>
          </cell>
          <cell r="C601">
            <v>3.5799522673031028</v>
          </cell>
          <cell r="D601">
            <v>68</v>
          </cell>
          <cell r="E601">
            <v>3.7158469945355188</v>
          </cell>
          <cell r="F601">
            <v>44</v>
          </cell>
          <cell r="G601">
            <v>3.3846153846153846</v>
          </cell>
          <cell r="H601">
            <v>54</v>
          </cell>
          <cell r="I601">
            <v>4.241948153967007</v>
          </cell>
          <cell r="J601">
            <v>31</v>
          </cell>
          <cell r="K601">
            <v>3.762135922330097</v>
          </cell>
          <cell r="L601">
            <v>51</v>
          </cell>
          <cell r="M601">
            <v>4.3552519214346708</v>
          </cell>
          <cell r="N601">
            <v>23</v>
          </cell>
          <cell r="O601">
            <v>5.3488372093023262</v>
          </cell>
          <cell r="P601">
            <v>12</v>
          </cell>
          <cell r="Q601">
            <v>3.2432432432432434</v>
          </cell>
          <cell r="R601">
            <v>403</v>
          </cell>
          <cell r="S601">
            <v>3.8199052132701423</v>
          </cell>
        </row>
        <row r="602">
          <cell r="A602" t="str">
            <v>d-Oost-Vlaanderen</v>
          </cell>
          <cell r="B602">
            <v>345</v>
          </cell>
          <cell r="C602">
            <v>10.292362768496419</v>
          </cell>
          <cell r="D602">
            <v>174</v>
          </cell>
          <cell r="E602">
            <v>9.5081967213114744</v>
          </cell>
          <cell r="F602">
            <v>126</v>
          </cell>
          <cell r="G602">
            <v>9.6923076923076916</v>
          </cell>
          <cell r="H602">
            <v>136</v>
          </cell>
          <cell r="I602">
            <v>10.683424980361352</v>
          </cell>
          <cell r="J602">
            <v>86</v>
          </cell>
          <cell r="K602">
            <v>10.436893203883495</v>
          </cell>
          <cell r="L602">
            <v>111</v>
          </cell>
          <cell r="M602">
            <v>9.4790777113578137</v>
          </cell>
          <cell r="N602">
            <v>43</v>
          </cell>
          <cell r="O602">
            <v>10</v>
          </cell>
          <cell r="P602">
            <v>31</v>
          </cell>
          <cell r="Q602">
            <v>8.378378378378379</v>
          </cell>
          <cell r="R602">
            <v>1052</v>
          </cell>
          <cell r="S602">
            <v>9.9715639810426548</v>
          </cell>
        </row>
        <row r="603">
          <cell r="A603" t="str">
            <v>e-Vlaams-Brabant</v>
          </cell>
          <cell r="B603">
            <v>159</v>
          </cell>
          <cell r="C603">
            <v>4.7434367541766109</v>
          </cell>
          <cell r="D603">
            <v>129</v>
          </cell>
          <cell r="E603">
            <v>7.0491803278688518</v>
          </cell>
          <cell r="F603">
            <v>80</v>
          </cell>
          <cell r="G603">
            <v>6.1538461538461551</v>
          </cell>
          <cell r="H603">
            <v>75</v>
          </cell>
          <cell r="I603">
            <v>5.8915946582875112</v>
          </cell>
          <cell r="J603">
            <v>51</v>
          </cell>
          <cell r="K603">
            <v>6.1893203883495156</v>
          </cell>
          <cell r="L603">
            <v>64</v>
          </cell>
          <cell r="M603">
            <v>5.4654141759180188</v>
          </cell>
          <cell r="N603">
            <v>28</v>
          </cell>
          <cell r="O603">
            <v>6.5116279069767442</v>
          </cell>
          <cell r="P603">
            <v>20</v>
          </cell>
          <cell r="Q603">
            <v>5.4054054054054053</v>
          </cell>
          <cell r="R603">
            <v>606</v>
          </cell>
          <cell r="S603">
            <v>5.7440758293838856</v>
          </cell>
        </row>
        <row r="604">
          <cell r="A604" t="str">
            <v>f-West-Vlaanderen</v>
          </cell>
          <cell r="B604">
            <v>205</v>
          </cell>
          <cell r="C604">
            <v>6.1157517899761338</v>
          </cell>
          <cell r="D604">
            <v>117</v>
          </cell>
          <cell r="E604">
            <v>6.3934426229508183</v>
          </cell>
          <cell r="F604">
            <v>86</v>
          </cell>
          <cell r="G604">
            <v>6.6153846153846159</v>
          </cell>
          <cell r="H604">
            <v>68</v>
          </cell>
          <cell r="I604">
            <v>5.3417124901806758</v>
          </cell>
          <cell r="J604">
            <v>50</v>
          </cell>
          <cell r="K604">
            <v>6.0679611650485432</v>
          </cell>
          <cell r="L604">
            <v>64</v>
          </cell>
          <cell r="M604">
            <v>5.4654141759180188</v>
          </cell>
          <cell r="N604">
            <v>29</v>
          </cell>
          <cell r="O604">
            <v>6.7441860465116283</v>
          </cell>
          <cell r="P604">
            <v>27</v>
          </cell>
          <cell r="Q604">
            <v>7.2972972972972965</v>
          </cell>
          <cell r="R604">
            <v>646</v>
          </cell>
          <cell r="S604">
            <v>6.1232227488151656</v>
          </cell>
        </row>
        <row r="605">
          <cell r="A605" t="str">
            <v>g-Brabant Wallon</v>
          </cell>
          <cell r="B605">
            <v>48</v>
          </cell>
          <cell r="C605">
            <v>1.431980906921241</v>
          </cell>
          <cell r="D605">
            <v>38</v>
          </cell>
          <cell r="E605">
            <v>2.0765027322404372</v>
          </cell>
          <cell r="F605">
            <v>30</v>
          </cell>
          <cell r="G605">
            <v>2.3076923076923079</v>
          </cell>
          <cell r="H605">
            <v>26</v>
          </cell>
          <cell r="I605">
            <v>2.0424194815396701</v>
          </cell>
          <cell r="J605">
            <v>16</v>
          </cell>
          <cell r="K605">
            <v>1.9417475728155338</v>
          </cell>
          <cell r="L605">
            <v>29</v>
          </cell>
          <cell r="M605">
            <v>2.4765157984628523</v>
          </cell>
          <cell r="N605">
            <v>11</v>
          </cell>
          <cell r="O605">
            <v>2.558139534883721</v>
          </cell>
          <cell r="P605">
            <v>9</v>
          </cell>
          <cell r="Q605">
            <v>2.4324324324324325</v>
          </cell>
          <cell r="R605">
            <v>207</v>
          </cell>
          <cell r="S605">
            <v>1.9620853080568719</v>
          </cell>
        </row>
        <row r="606">
          <cell r="A606" t="str">
            <v>h-Hainaut</v>
          </cell>
          <cell r="B606">
            <v>176</v>
          </cell>
          <cell r="C606">
            <v>5.2505966587112178</v>
          </cell>
          <cell r="D606">
            <v>118</v>
          </cell>
          <cell r="E606">
            <v>6.4480874316939882</v>
          </cell>
          <cell r="F606">
            <v>104</v>
          </cell>
          <cell r="G606">
            <v>8</v>
          </cell>
          <cell r="H606">
            <v>129</v>
          </cell>
          <cell r="I606">
            <v>10.133542812254518</v>
          </cell>
          <cell r="J606">
            <v>73</v>
          </cell>
          <cell r="K606">
            <v>8.8592233009708732</v>
          </cell>
          <cell r="L606">
            <v>92</v>
          </cell>
          <cell r="M606">
            <v>7.8565328778821524</v>
          </cell>
          <cell r="N606">
            <v>36</v>
          </cell>
          <cell r="O606">
            <v>8.3720930232558146</v>
          </cell>
          <cell r="P606">
            <v>42</v>
          </cell>
          <cell r="Q606">
            <v>11.351351351351353</v>
          </cell>
          <cell r="R606">
            <v>770</v>
          </cell>
          <cell r="S606">
            <v>7.298578199052133</v>
          </cell>
        </row>
        <row r="607">
          <cell r="A607" t="str">
            <v>i-Liège</v>
          </cell>
          <cell r="B607">
            <v>193</v>
          </cell>
          <cell r="C607">
            <v>5.7577565632458239</v>
          </cell>
          <cell r="D607">
            <v>138</v>
          </cell>
          <cell r="E607">
            <v>7.5409836065573783</v>
          </cell>
          <cell r="F607">
            <v>93</v>
          </cell>
          <cell r="G607">
            <v>7.1538461538461533</v>
          </cell>
          <cell r="H607">
            <v>99</v>
          </cell>
          <cell r="I607">
            <v>7.7769049489395128</v>
          </cell>
          <cell r="J607">
            <v>64</v>
          </cell>
          <cell r="K607">
            <v>7.7669902912621351</v>
          </cell>
          <cell r="L607">
            <v>102</v>
          </cell>
          <cell r="M607">
            <v>8.7105038428693415</v>
          </cell>
          <cell r="N607">
            <v>35</v>
          </cell>
          <cell r="O607">
            <v>8.1395348837209305</v>
          </cell>
          <cell r="P607">
            <v>43</v>
          </cell>
          <cell r="Q607">
            <v>11.621621621621623</v>
          </cell>
          <cell r="R607">
            <v>767</v>
          </cell>
          <cell r="S607">
            <v>7.270142180094787</v>
          </cell>
        </row>
        <row r="608">
          <cell r="A608" t="str">
            <v>j-Luxembourg</v>
          </cell>
          <cell r="B608">
            <v>29</v>
          </cell>
          <cell r="C608">
            <v>0.86515513126491639</v>
          </cell>
          <cell r="D608">
            <v>14</v>
          </cell>
          <cell r="E608">
            <v>0.76502732240437155</v>
          </cell>
          <cell r="F608">
            <v>12</v>
          </cell>
          <cell r="G608">
            <v>0.92307692307692302</v>
          </cell>
          <cell r="H608">
            <v>16</v>
          </cell>
          <cell r="I608">
            <v>1.2568735271013356</v>
          </cell>
          <cell r="J608">
            <v>5</v>
          </cell>
          <cell r="K608">
            <v>0.60679611650485432</v>
          </cell>
          <cell r="L608">
            <v>14</v>
          </cell>
          <cell r="M608">
            <v>1.1955593509820666</v>
          </cell>
          <cell r="N608">
            <v>3</v>
          </cell>
          <cell r="O608">
            <v>0.69767441860465107</v>
          </cell>
          <cell r="P608">
            <v>6</v>
          </cell>
          <cell r="Q608">
            <v>1.6216216216216217</v>
          </cell>
          <cell r="R608">
            <v>99</v>
          </cell>
          <cell r="S608">
            <v>0.93838862559241709</v>
          </cell>
        </row>
        <row r="609">
          <cell r="A609" t="str">
            <v>k-Namur</v>
          </cell>
          <cell r="B609">
            <v>114</v>
          </cell>
          <cell r="C609">
            <v>3.4009546539379469</v>
          </cell>
          <cell r="D609">
            <v>56</v>
          </cell>
          <cell r="E609">
            <v>3.0601092896174862</v>
          </cell>
          <cell r="F609">
            <v>37</v>
          </cell>
          <cell r="G609">
            <v>2.8461538461538463</v>
          </cell>
          <cell r="H609">
            <v>54</v>
          </cell>
          <cell r="I609">
            <v>4.241948153967007</v>
          </cell>
          <cell r="J609">
            <v>18</v>
          </cell>
          <cell r="K609">
            <v>2.1844660194174756</v>
          </cell>
          <cell r="L609">
            <v>29</v>
          </cell>
          <cell r="M609">
            <v>2.4765157984628523</v>
          </cell>
          <cell r="N609">
            <v>21</v>
          </cell>
          <cell r="O609">
            <v>4.8837209302325579</v>
          </cell>
          <cell r="P609">
            <v>12</v>
          </cell>
          <cell r="Q609">
            <v>3.2432432432432434</v>
          </cell>
          <cell r="R609">
            <v>341</v>
          </cell>
          <cell r="S609">
            <v>3.2322274881516586</v>
          </cell>
        </row>
        <row r="610">
          <cell r="A610" t="str">
            <v>l-Buitenland</v>
          </cell>
          <cell r="B610">
            <v>3</v>
          </cell>
          <cell r="C610">
            <v>8.9498806682577564E-2</v>
          </cell>
          <cell r="D610">
            <v>4</v>
          </cell>
          <cell r="E610">
            <v>0.21857923497267759</v>
          </cell>
          <cell r="F610">
            <v>2</v>
          </cell>
          <cell r="G610">
            <v>0.15384615384615385</v>
          </cell>
          <cell r="H610">
            <v>2</v>
          </cell>
          <cell r="I610">
            <v>0.15710919088766695</v>
          </cell>
          <cell r="J610">
            <v>2</v>
          </cell>
          <cell r="K610">
            <v>0.24271844660194172</v>
          </cell>
          <cell r="L610">
            <v>3</v>
          </cell>
          <cell r="M610">
            <v>0.25619128949615716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16</v>
          </cell>
          <cell r="S610">
            <v>0.15165876777251183</v>
          </cell>
        </row>
        <row r="611">
          <cell r="A611" t="str">
            <v>n-Inconnu-1</v>
          </cell>
          <cell r="B611">
            <v>1219</v>
          </cell>
          <cell r="C611">
            <v>36.366348448687354</v>
          </cell>
          <cell r="D611">
            <v>476</v>
          </cell>
          <cell r="E611">
            <v>26.010928961748636</v>
          </cell>
          <cell r="F611">
            <v>275</v>
          </cell>
          <cell r="G611">
            <v>21.153846153846153</v>
          </cell>
          <cell r="H611">
            <v>279</v>
          </cell>
          <cell r="I611">
            <v>21.916732128829537</v>
          </cell>
          <cell r="J611">
            <v>181</v>
          </cell>
          <cell r="K611">
            <v>21.966019417475728</v>
          </cell>
          <cell r="L611">
            <v>267</v>
          </cell>
          <cell r="M611">
            <v>22.80102476515798</v>
          </cell>
          <cell r="N611">
            <v>93</v>
          </cell>
          <cell r="O611">
            <v>21.627906976744185</v>
          </cell>
          <cell r="P611">
            <v>75</v>
          </cell>
          <cell r="Q611">
            <v>20.27027027027027</v>
          </cell>
          <cell r="R611">
            <v>2865</v>
          </cell>
          <cell r="S611">
            <v>27.156398104265399</v>
          </cell>
        </row>
        <row r="612">
          <cell r="A612" t="str">
            <v>Total</v>
          </cell>
          <cell r="B612">
            <v>3352</v>
          </cell>
          <cell r="C612">
            <v>100</v>
          </cell>
          <cell r="D612">
            <v>1830</v>
          </cell>
          <cell r="E612">
            <v>100</v>
          </cell>
          <cell r="F612">
            <v>1300</v>
          </cell>
          <cell r="G612">
            <v>100</v>
          </cell>
          <cell r="H612">
            <v>1273</v>
          </cell>
          <cell r="I612">
            <v>100</v>
          </cell>
          <cell r="J612">
            <v>824</v>
          </cell>
          <cell r="K612">
            <v>100</v>
          </cell>
          <cell r="L612">
            <v>1171</v>
          </cell>
          <cell r="M612">
            <v>100</v>
          </cell>
          <cell r="N612">
            <v>430</v>
          </cell>
          <cell r="O612">
            <v>100</v>
          </cell>
          <cell r="P612">
            <v>370</v>
          </cell>
          <cell r="Q612">
            <v>100</v>
          </cell>
          <cell r="R612">
            <v>10550</v>
          </cell>
          <cell r="S612">
            <v>100</v>
          </cell>
        </row>
        <row r="615">
          <cell r="A615" t="str">
            <v>5.4.8.  Arbeidsplaatsongevallen volgens provincie en gewest van het ongeval :  verdeling volgens voorziene graad van blijvende ongeschiktheid - 2018</v>
          </cell>
        </row>
        <row r="616">
          <cell r="D616" t="str">
            <v>Total</v>
          </cell>
        </row>
        <row r="617">
          <cell r="A617" t="str">
            <v>a-Bruxelles - Brussel</v>
          </cell>
          <cell r="B617">
            <v>1517</v>
          </cell>
          <cell r="C617">
            <v>14.37914691943128</v>
          </cell>
          <cell r="D617">
            <v>1517</v>
          </cell>
          <cell r="E617">
            <v>14.37914691943128</v>
          </cell>
        </row>
        <row r="618">
          <cell r="A618" t="str">
            <v>b-Antwerpen</v>
          </cell>
          <cell r="B618">
            <v>1261</v>
          </cell>
          <cell r="C618">
            <v>11.95260663507109</v>
          </cell>
          <cell r="D618">
            <v>1261</v>
          </cell>
          <cell r="E618">
            <v>11.95260663507109</v>
          </cell>
        </row>
        <row r="619">
          <cell r="A619" t="str">
            <v>c-Limburg</v>
          </cell>
          <cell r="B619">
            <v>403</v>
          </cell>
          <cell r="C619">
            <v>3.8199052132701423</v>
          </cell>
          <cell r="D619">
            <v>403</v>
          </cell>
          <cell r="E619">
            <v>3.8199052132701423</v>
          </cell>
        </row>
        <row r="620">
          <cell r="A620" t="str">
            <v>d-Oost-Vlaanderen</v>
          </cell>
          <cell r="B620">
            <v>1052</v>
          </cell>
          <cell r="C620">
            <v>9.9715639810426548</v>
          </cell>
          <cell r="D620">
            <v>1052</v>
          </cell>
          <cell r="E620">
            <v>9.9715639810426548</v>
          </cell>
        </row>
        <row r="621">
          <cell r="A621" t="str">
            <v>e-Vlaams-Brabant</v>
          </cell>
          <cell r="B621">
            <v>606</v>
          </cell>
          <cell r="C621">
            <v>5.7440758293838856</v>
          </cell>
          <cell r="D621">
            <v>606</v>
          </cell>
          <cell r="E621">
            <v>5.7440758293838856</v>
          </cell>
        </row>
        <row r="622">
          <cell r="A622" t="str">
            <v>f-West-Vlaanderen</v>
          </cell>
          <cell r="B622">
            <v>646</v>
          </cell>
          <cell r="C622">
            <v>6.1232227488151656</v>
          </cell>
          <cell r="D622">
            <v>646</v>
          </cell>
          <cell r="E622">
            <v>6.1232227488151656</v>
          </cell>
        </row>
        <row r="623">
          <cell r="A623" t="str">
            <v>g-Brabant Wallon</v>
          </cell>
          <cell r="B623">
            <v>207</v>
          </cell>
          <cell r="C623">
            <v>1.9620853080568719</v>
          </cell>
          <cell r="D623">
            <v>207</v>
          </cell>
          <cell r="E623">
            <v>1.9620853080568719</v>
          </cell>
        </row>
        <row r="624">
          <cell r="A624" t="str">
            <v>h-Hainaut</v>
          </cell>
          <cell r="B624">
            <v>770</v>
          </cell>
          <cell r="C624">
            <v>7.298578199052133</v>
          </cell>
          <cell r="D624">
            <v>770</v>
          </cell>
          <cell r="E624">
            <v>7.298578199052133</v>
          </cell>
        </row>
        <row r="625">
          <cell r="A625" t="str">
            <v>i-Liège</v>
          </cell>
          <cell r="B625">
            <v>767</v>
          </cell>
          <cell r="C625">
            <v>7.270142180094787</v>
          </cell>
          <cell r="D625">
            <v>767</v>
          </cell>
          <cell r="E625">
            <v>7.270142180094787</v>
          </cell>
        </row>
        <row r="626">
          <cell r="A626" t="str">
            <v>j-Luxembourg</v>
          </cell>
          <cell r="B626">
            <v>99</v>
          </cell>
          <cell r="C626">
            <v>0.93838862559241709</v>
          </cell>
          <cell r="D626">
            <v>99</v>
          </cell>
          <cell r="E626">
            <v>0.93838862559241709</v>
          </cell>
        </row>
        <row r="627">
          <cell r="A627" t="str">
            <v>k-Namur</v>
          </cell>
          <cell r="B627">
            <v>341</v>
          </cell>
          <cell r="C627">
            <v>3.2322274881516586</v>
          </cell>
          <cell r="D627">
            <v>341</v>
          </cell>
          <cell r="E627">
            <v>3.2322274881516586</v>
          </cell>
        </row>
        <row r="628">
          <cell r="A628" t="str">
            <v>l-Buitenland</v>
          </cell>
          <cell r="B628">
            <v>16</v>
          </cell>
          <cell r="C628">
            <v>0.15165876777251183</v>
          </cell>
          <cell r="D628">
            <v>16</v>
          </cell>
          <cell r="E628">
            <v>0.15165876777251183</v>
          </cell>
        </row>
        <row r="629">
          <cell r="A629" t="str">
            <v>n-Inconnu-1</v>
          </cell>
          <cell r="B629">
            <v>2865</v>
          </cell>
          <cell r="C629">
            <v>27.156398104265399</v>
          </cell>
          <cell r="D629">
            <v>2865</v>
          </cell>
          <cell r="E629">
            <v>27.156398104265399</v>
          </cell>
        </row>
        <row r="630">
          <cell r="A630" t="str">
            <v>Total</v>
          </cell>
          <cell r="B630">
            <v>10550</v>
          </cell>
          <cell r="C630">
            <v>100</v>
          </cell>
          <cell r="D630">
            <v>10550</v>
          </cell>
          <cell r="E63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5"/>
  <sheetViews>
    <sheetView workbookViewId="0">
      <selection activeCell="C26" sqref="C26"/>
    </sheetView>
  </sheetViews>
  <sheetFormatPr baseColWidth="10" defaultColWidth="9.140625" defaultRowHeight="15" x14ac:dyDescent="0.25"/>
  <cols>
    <col min="1" max="1" width="9.140625" style="105"/>
    <col min="2" max="2" width="9.140625" style="105" customWidth="1"/>
    <col min="3" max="3" width="165.7109375" style="105" bestFit="1" customWidth="1"/>
    <col min="4" max="16384" width="9.140625" style="105"/>
  </cols>
  <sheetData>
    <row r="1" spans="2:3" ht="15.75" thickBot="1" x14ac:dyDescent="0.3"/>
    <row r="2" spans="2:3" ht="16.5" thickTop="1" thickBot="1" x14ac:dyDescent="0.3">
      <c r="B2" s="269" t="s">
        <v>248</v>
      </c>
      <c r="C2" s="270"/>
    </row>
    <row r="3" spans="2:3" ht="16.5" thickTop="1" thickBot="1" x14ac:dyDescent="0.3">
      <c r="B3" s="271" t="s">
        <v>211</v>
      </c>
      <c r="C3" s="272" t="s">
        <v>0</v>
      </c>
    </row>
    <row r="4" spans="2:3" ht="15.75" thickTop="1" x14ac:dyDescent="0.25">
      <c r="B4" s="273" t="s">
        <v>212</v>
      </c>
      <c r="C4" s="274" t="s">
        <v>249</v>
      </c>
    </row>
    <row r="5" spans="2:3" x14ac:dyDescent="0.25">
      <c r="B5" s="273" t="s">
        <v>213</v>
      </c>
      <c r="C5" s="274" t="s">
        <v>250</v>
      </c>
    </row>
    <row r="6" spans="2:3" x14ac:dyDescent="0.25">
      <c r="B6" s="273" t="s">
        <v>214</v>
      </c>
      <c r="C6" s="274" t="s">
        <v>251</v>
      </c>
    </row>
    <row r="7" spans="2:3" x14ac:dyDescent="0.25">
      <c r="B7" s="273" t="s">
        <v>215</v>
      </c>
      <c r="C7" s="274" t="s">
        <v>252</v>
      </c>
    </row>
    <row r="8" spans="2:3" x14ac:dyDescent="0.25">
      <c r="B8" s="273" t="s">
        <v>232</v>
      </c>
      <c r="C8" s="274" t="s">
        <v>253</v>
      </c>
    </row>
    <row r="9" spans="2:3" x14ac:dyDescent="0.25">
      <c r="B9" s="273" t="s">
        <v>216</v>
      </c>
      <c r="C9" s="274" t="s">
        <v>254</v>
      </c>
    </row>
    <row r="10" spans="2:3" ht="15.75" thickBot="1" x14ac:dyDescent="0.3">
      <c r="B10" s="273" t="s">
        <v>217</v>
      </c>
      <c r="C10" s="274" t="s">
        <v>255</v>
      </c>
    </row>
    <row r="11" spans="2:3" ht="16.5" thickTop="1" thickBot="1" x14ac:dyDescent="0.3">
      <c r="B11" s="275" t="s">
        <v>218</v>
      </c>
      <c r="C11" s="272" t="s">
        <v>1</v>
      </c>
    </row>
    <row r="12" spans="2:3" ht="15.75" thickTop="1" x14ac:dyDescent="0.25">
      <c r="B12" s="273" t="s">
        <v>219</v>
      </c>
      <c r="C12" s="274" t="s">
        <v>256</v>
      </c>
    </row>
    <row r="13" spans="2:3" x14ac:dyDescent="0.25">
      <c r="B13" s="273" t="s">
        <v>220</v>
      </c>
      <c r="C13" s="274" t="s">
        <v>257</v>
      </c>
    </row>
    <row r="14" spans="2:3" x14ac:dyDescent="0.25">
      <c r="B14" s="273" t="s">
        <v>221</v>
      </c>
      <c r="C14" s="274" t="s">
        <v>258</v>
      </c>
    </row>
    <row r="15" spans="2:3" x14ac:dyDescent="0.25">
      <c r="B15" s="273" t="s">
        <v>222</v>
      </c>
      <c r="C15" s="274" t="s">
        <v>259</v>
      </c>
    </row>
    <row r="16" spans="2:3" x14ac:dyDescent="0.25">
      <c r="B16" s="273" t="s">
        <v>233</v>
      </c>
      <c r="C16" s="274" t="s">
        <v>260</v>
      </c>
    </row>
    <row r="17" spans="2:3" x14ac:dyDescent="0.25">
      <c r="B17" s="273" t="s">
        <v>223</v>
      </c>
      <c r="C17" s="274" t="s">
        <v>261</v>
      </c>
    </row>
    <row r="18" spans="2:3" ht="15.75" thickBot="1" x14ac:dyDescent="0.3">
      <c r="B18" s="273" t="s">
        <v>224</v>
      </c>
      <c r="C18" s="274" t="s">
        <v>262</v>
      </c>
    </row>
    <row r="19" spans="2:3" ht="16.5" thickTop="1" thickBot="1" x14ac:dyDescent="0.3">
      <c r="B19" s="275" t="s">
        <v>225</v>
      </c>
      <c r="C19" s="272" t="s">
        <v>2</v>
      </c>
    </row>
    <row r="20" spans="2:3" ht="15.75" thickTop="1" x14ac:dyDescent="0.25">
      <c r="B20" s="273" t="s">
        <v>226</v>
      </c>
      <c r="C20" s="274" t="s">
        <v>263</v>
      </c>
    </row>
    <row r="21" spans="2:3" x14ac:dyDescent="0.25">
      <c r="B21" s="273" t="s">
        <v>227</v>
      </c>
      <c r="C21" s="274" t="s">
        <v>264</v>
      </c>
    </row>
    <row r="22" spans="2:3" x14ac:dyDescent="0.25">
      <c r="B22" s="273" t="s">
        <v>228</v>
      </c>
      <c r="C22" s="274" t="s">
        <v>265</v>
      </c>
    </row>
    <row r="23" spans="2:3" x14ac:dyDescent="0.25">
      <c r="B23" s="273" t="s">
        <v>229</v>
      </c>
      <c r="C23" s="274" t="s">
        <v>266</v>
      </c>
    </row>
    <row r="24" spans="2:3" x14ac:dyDescent="0.25">
      <c r="B24" s="273" t="s">
        <v>234</v>
      </c>
      <c r="C24" s="274" t="s">
        <v>267</v>
      </c>
    </row>
    <row r="25" spans="2:3" x14ac:dyDescent="0.25">
      <c r="B25" s="273" t="s">
        <v>230</v>
      </c>
      <c r="C25" s="274" t="s">
        <v>268</v>
      </c>
    </row>
    <row r="26" spans="2:3" ht="15.75" thickBot="1" x14ac:dyDescent="0.3">
      <c r="B26" s="273" t="s">
        <v>231</v>
      </c>
      <c r="C26" s="274" t="s">
        <v>269</v>
      </c>
    </row>
    <row r="27" spans="2:3" ht="16.5" thickTop="1" thickBot="1" x14ac:dyDescent="0.3">
      <c r="B27" s="275" t="s">
        <v>235</v>
      </c>
      <c r="C27" s="272" t="s">
        <v>3</v>
      </c>
    </row>
    <row r="28" spans="2:3" ht="15.75" thickTop="1" x14ac:dyDescent="0.25">
      <c r="B28" s="273" t="s">
        <v>236</v>
      </c>
      <c r="C28" s="274" t="s">
        <v>270</v>
      </c>
    </row>
    <row r="29" spans="2:3" x14ac:dyDescent="0.25">
      <c r="B29" s="273" t="s">
        <v>237</v>
      </c>
      <c r="C29" s="274" t="s">
        <v>271</v>
      </c>
    </row>
    <row r="30" spans="2:3" x14ac:dyDescent="0.25">
      <c r="B30" s="273" t="s">
        <v>238</v>
      </c>
      <c r="C30" s="274" t="s">
        <v>272</v>
      </c>
    </row>
    <row r="31" spans="2:3" x14ac:dyDescent="0.25">
      <c r="B31" s="273" t="s">
        <v>239</v>
      </c>
      <c r="C31" s="274" t="s">
        <v>273</v>
      </c>
    </row>
    <row r="32" spans="2:3" x14ac:dyDescent="0.25">
      <c r="B32" s="273" t="s">
        <v>240</v>
      </c>
      <c r="C32" s="274" t="s">
        <v>274</v>
      </c>
    </row>
    <row r="33" spans="2:3" x14ac:dyDescent="0.25">
      <c r="B33" s="273" t="s">
        <v>241</v>
      </c>
      <c r="C33" s="274" t="s">
        <v>275</v>
      </c>
    </row>
    <row r="34" spans="2:3" ht="15.75" thickBot="1" x14ac:dyDescent="0.3">
      <c r="B34" s="276" t="s">
        <v>242</v>
      </c>
      <c r="C34" s="277" t="s">
        <v>276</v>
      </c>
    </row>
    <row r="35" spans="2:3" ht="16.5" thickTop="1" thickBot="1" x14ac:dyDescent="0.3">
      <c r="B35" s="268"/>
      <c r="C35" s="268"/>
    </row>
  </sheetData>
  <hyperlinks>
    <hyperlink ref="C4" location="'24.1.1'!A1" display="Accidents sur le chemin du travail selon l'heure de l'accident :  évolution 2015 - 2017"/>
    <hyperlink ref="C5" location="'24.1.2'!A1" display="Accidents sur le chemin du travail selon l'heure de l'accident : distribution selon les conséquences - 2017"/>
    <hyperlink ref="C6" location="'24.1.3'!A1" display="Accidents sur le chemin du travail selon l'heure de l'accident : distribution selon les conséquences et le genre - 2017"/>
    <hyperlink ref="C7" location="'24.1.4'!A1" display="Accidents sur le chemin du travail selon l'heure de l'accident : distribution selon les conséquences et la génération en fréquence absolue - 2017"/>
    <hyperlink ref="C8" location="'24.1.5'!A1" display="Accidents sur le chemin du travail selon l'heure de l'accident : distribution selon les conséquences et la génération en fréquence relative - 2017"/>
    <hyperlink ref="C9" location="'24.1.6'!A1" display="Accidents sur le chemin du travail selon l'heure de l'accident : distribution selon les conséquences et le genre de travail (manuel/intellectuel) - 2017"/>
    <hyperlink ref="C10" location="'24.1.7'!A1" display="Accidents sur le chemin du travail selon l'heure de l'accident : distribution selon la durée de l’incapacité temporaire - 2017"/>
    <hyperlink ref="C20" location="'24.4.1'!A1" display="Accidents sur le chemin du travail selon le mois de l'accident : évolution 2014 - 2017"/>
    <hyperlink ref="C21" location="'24.4.2'!A1" display="Accidents sur le chemin du travail selon le mois de l'accident : distribution selon les conséquences - 2017"/>
    <hyperlink ref="C22" location="'24.4.3'!A1" display="Accidents sur le chemin du travail selon le mois de l'accident : distribution selon les conséquences et le genre - 2017"/>
    <hyperlink ref="C23" location="'24.4.4'!A1" display="Accidents sur le chemin du travail selon le mois de l'accident : distribution selon les conséquences et la génération en fréquence absolue - 2017"/>
    <hyperlink ref="C24" location="'24.4.5'!A1" display="Accidents sur le chemin du travail selon le mois de l'accident : distribution selon les conséquences et la génération en fréquence relative - 2017"/>
    <hyperlink ref="C25" location="'24.4.6'!A1" display="Accidents sur le chemin du travail selon le mois de l'accident : distribution selon les conséquences et le genre de travail - 2017"/>
    <hyperlink ref="C26" location="'24.4.7'!A1" display="Accidents sur le chemin du travail selon le mois de l'accident : distribution selon la durée de l’incapacité temporaire - 2017"/>
    <hyperlink ref="C28" location="'24.5.1'!A1" display="Accidents sur le chemin du travail selon la province et la région de survenance de l'accident : évolution 2014 - 2017"/>
    <hyperlink ref="C29" location="'24.5.2'!A1" display="Accidents sur le chemin du travail selon la province et la région de survenance de l'accident : distribution selon les conséquences - 2017"/>
    <hyperlink ref="C30" location="'24.5.3'!A1" display="Accidents sur le chemin du travail selon la province et la région de survenance de l'accident : distribution selon les conséquences et le genre - 2017"/>
    <hyperlink ref="C31" location="'24.5.4'!A1" display="Accidents sur le chemin du travail selon la province et la région de survenance de l'accident : distribution selon les conséquences et la génération en fréquence absolue - 2017"/>
    <hyperlink ref="C32" location="'24.5.5'!A1" display="Accidents sur le chemin du travail selon la province et la région de survenance de l'accident : distribution selon les conséquences et la génération en fréquence relative -  2017"/>
    <hyperlink ref="C33" location="'24.5.6'!A1" display="Accidents sur le chemin du travail selon la province et la région de survenance de l'accident : distribution selon les conséquences et le genre de travail - 2017"/>
    <hyperlink ref="C34" location="'24.5.7'!A1" display="Accidents sur le chemin du travail selon la province et la région de survenance de l'accident : distribution selon la durée de l’incapacité temporaire - 2017"/>
    <hyperlink ref="C12" location="'24.3.1'!A1" display="Accidents sur le chemin du travail selon le jour de l'accident : évolution 2014 - 2017"/>
    <hyperlink ref="C13" location="'24.3.2'!A1" display="Accidents sur le chemin du travail selon le jour de l'accident : distribution selon les conséquences - 2017"/>
    <hyperlink ref="C14" location="'24.3.3'!A1" display="Accidents sur le chemin du travail selon le jour de l'accident : distribution selon les conséquences et le genre - 2017"/>
    <hyperlink ref="C15" location="'24.3.4'!A1" display="Accidents sur le chemin du travail selon le jour de l'accident : distribution selon les conséquences et la génération en fréquence absolue - 2017"/>
    <hyperlink ref="C16" location="'24.3.5'!A1" display="Accidents sur le chemin du travail selon le jour de l'accident : distribution selon les conséquences et la génération en fréquence relative - 2017"/>
    <hyperlink ref="C17" location="'24.3.6'!A1" display="Accidents sur le chemin du travail selon le jour de l'accident : distribution selon les conséquences et le genre de travail - 2017"/>
    <hyperlink ref="C18" location="'24.3.7'!A1" display="Accidents sur le chemin du travail selon le jour de l'accident : distribution selon la durée de l’incapacité temporaire - 2017"/>
  </hyperlinks>
  <printOptions horizontalCentered="1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workbookViewId="0">
      <selection activeCell="J35" sqref="J35"/>
    </sheetView>
  </sheetViews>
  <sheetFormatPr baseColWidth="10" defaultColWidth="9.140625" defaultRowHeight="15" x14ac:dyDescent="0.25"/>
  <cols>
    <col min="1" max="1" width="20.7109375" style="63" customWidth="1"/>
    <col min="2" max="21" width="9.85546875" style="63" customWidth="1"/>
    <col min="22" max="16384" width="9.140625" style="63"/>
  </cols>
  <sheetData>
    <row r="1" spans="1:22" ht="25.15" customHeight="1" thickTop="1" thickBot="1" x14ac:dyDescent="0.3">
      <c r="A1" s="339" t="s">
        <v>125</v>
      </c>
      <c r="B1" s="340"/>
      <c r="C1" s="340"/>
      <c r="D1" s="340"/>
      <c r="E1" s="340"/>
      <c r="F1" s="340"/>
      <c r="G1" s="340"/>
      <c r="H1" s="340"/>
      <c r="I1" s="340"/>
      <c r="J1" s="340"/>
      <c r="K1" s="341"/>
      <c r="L1" s="342"/>
      <c r="M1" s="342"/>
      <c r="N1" s="342"/>
      <c r="O1" s="342"/>
      <c r="P1" s="342"/>
      <c r="Q1" s="342"/>
      <c r="R1" s="342"/>
      <c r="S1" s="342"/>
      <c r="T1" s="342"/>
      <c r="U1" s="343"/>
    </row>
    <row r="2" spans="1:22" ht="25.15" customHeight="1" thickTop="1" thickBot="1" x14ac:dyDescent="0.3">
      <c r="A2" s="344" t="s">
        <v>75</v>
      </c>
      <c r="B2" s="347" t="s">
        <v>56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9"/>
    </row>
    <row r="3" spans="1:22" ht="25.15" customHeight="1" x14ac:dyDescent="0.25">
      <c r="A3" s="345"/>
      <c r="B3" s="350">
        <v>0</v>
      </c>
      <c r="C3" s="351"/>
      <c r="D3" s="352" t="s">
        <v>57</v>
      </c>
      <c r="E3" s="353"/>
      <c r="F3" s="354" t="s">
        <v>58</v>
      </c>
      <c r="G3" s="351"/>
      <c r="H3" s="352" t="s">
        <v>59</v>
      </c>
      <c r="I3" s="353"/>
      <c r="J3" s="354" t="s">
        <v>60</v>
      </c>
      <c r="K3" s="351"/>
      <c r="L3" s="352" t="s">
        <v>61</v>
      </c>
      <c r="M3" s="353"/>
      <c r="N3" s="354" t="s">
        <v>62</v>
      </c>
      <c r="O3" s="351"/>
      <c r="P3" s="352" t="s">
        <v>63</v>
      </c>
      <c r="Q3" s="353"/>
      <c r="R3" s="354" t="s">
        <v>35</v>
      </c>
      <c r="S3" s="353"/>
      <c r="T3" s="352" t="s">
        <v>54</v>
      </c>
      <c r="U3" s="353"/>
    </row>
    <row r="4" spans="1:22" ht="25.15" customHeight="1" thickBot="1" x14ac:dyDescent="0.3">
      <c r="A4" s="346"/>
      <c r="B4" s="9" t="s">
        <v>5</v>
      </c>
      <c r="C4" s="10" t="s">
        <v>6</v>
      </c>
      <c r="D4" s="9" t="s">
        <v>5</v>
      </c>
      <c r="E4" s="11" t="s">
        <v>6</v>
      </c>
      <c r="F4" s="12" t="s">
        <v>5</v>
      </c>
      <c r="G4" s="10" t="s">
        <v>6</v>
      </c>
      <c r="H4" s="9" t="s">
        <v>5</v>
      </c>
      <c r="I4" s="11" t="s">
        <v>6</v>
      </c>
      <c r="J4" s="12" t="s">
        <v>5</v>
      </c>
      <c r="K4" s="10" t="s">
        <v>6</v>
      </c>
      <c r="L4" s="9" t="s">
        <v>5</v>
      </c>
      <c r="M4" s="11" t="s">
        <v>6</v>
      </c>
      <c r="N4" s="12" t="s">
        <v>5</v>
      </c>
      <c r="O4" s="10" t="s">
        <v>6</v>
      </c>
      <c r="P4" s="9" t="s">
        <v>5</v>
      </c>
      <c r="Q4" s="11" t="s">
        <v>6</v>
      </c>
      <c r="R4" s="12" t="s">
        <v>5</v>
      </c>
      <c r="S4" s="11" t="s">
        <v>6</v>
      </c>
      <c r="T4" s="9" t="s">
        <v>5</v>
      </c>
      <c r="U4" s="11" t="s">
        <v>6</v>
      </c>
    </row>
    <row r="5" spans="1:22" x14ac:dyDescent="0.25">
      <c r="A5" s="13" t="s">
        <v>64</v>
      </c>
      <c r="B5" s="24" t="e">
        <f>VLOOKUP(V5,[1]Sheet1!$A$370:$U$382,2,FALSE)</f>
        <v>#N/A</v>
      </c>
      <c r="C5" s="14" t="e">
        <f>VLOOKUP(V5,[1]Sheet1!$A$370:$U$382,3,FALSE)/100</f>
        <v>#N/A</v>
      </c>
      <c r="D5" s="24" t="e">
        <f>VLOOKUP(V5,[1]Sheet1!$A$370:$U$382,4,FALSE)</f>
        <v>#N/A</v>
      </c>
      <c r="E5" s="14" t="e">
        <f>VLOOKUP(V5,[1]Sheet1!$A$370:$U$382,5,FALSE)/100</f>
        <v>#N/A</v>
      </c>
      <c r="F5" s="24" t="e">
        <f>VLOOKUP(V5,[1]Sheet1!$A$370:$U$382,6,FALSE)</f>
        <v>#N/A</v>
      </c>
      <c r="G5" s="14" t="e">
        <f>VLOOKUP(V5,[1]Sheet1!$A$370:$U$382,7,FALSE)/100</f>
        <v>#N/A</v>
      </c>
      <c r="H5" s="24" t="e">
        <f>VLOOKUP(V5,[1]Sheet1!$A$370:$U$382,8,FALSE)</f>
        <v>#N/A</v>
      </c>
      <c r="I5" s="14" t="e">
        <f>VLOOKUP(V5,[1]Sheet1!$A$370:$U$382,9,FALSE)/100</f>
        <v>#N/A</v>
      </c>
      <c r="J5" s="24" t="e">
        <f>VLOOKUP(V5,[1]Sheet1!$A$370:$U$382,10,FALSE)</f>
        <v>#N/A</v>
      </c>
      <c r="K5" s="14" t="e">
        <f>VLOOKUP(V5,[1]Sheet1!$A$370:$U$382,11,FALSE)/100</f>
        <v>#N/A</v>
      </c>
      <c r="L5" s="24" t="e">
        <f>VLOOKUP(V5,[1]Sheet1!$A$370:$U$382,12,FALSE)</f>
        <v>#N/A</v>
      </c>
      <c r="M5" s="14" t="e">
        <f>VLOOKUP(V5,[1]Sheet1!$A$370:$U$3821,13,FALSE)/100</f>
        <v>#N/A</v>
      </c>
      <c r="N5" s="24" t="e">
        <f>VLOOKUP(V5,[1]Sheet1!$A$370:$U$382,14,FALSE)</f>
        <v>#N/A</v>
      </c>
      <c r="O5" s="14" t="e">
        <f>VLOOKUP(V5,[1]Sheet1!$A$370:$U$382,15,FALSE)/100</f>
        <v>#N/A</v>
      </c>
      <c r="P5" s="24" t="e">
        <f>VLOOKUP(V5,[1]Sheet1!$A$370:$U$382,16,FALSE)</f>
        <v>#N/A</v>
      </c>
      <c r="Q5" s="14" t="e">
        <f>VLOOKUP(V5,[1]Sheet1!$A$370:$U$382,17,FALSE)/100</f>
        <v>#N/A</v>
      </c>
      <c r="R5" s="24" t="e">
        <f>VLOOKUP(V5,[1]Sheet1!$A$370:$U$382,18,FALSE)</f>
        <v>#N/A</v>
      </c>
      <c r="S5" s="14" t="e">
        <f>VLOOKUP(V5,[1]Sheet1!$A$370:$U$382,19,FALSE)/100</f>
        <v>#N/A</v>
      </c>
      <c r="T5" s="24" t="e">
        <f>VLOOKUP(V5,[1]Sheet1!$A$370:$U$382,20,FALSE)</f>
        <v>#N/A</v>
      </c>
      <c r="U5" s="15" t="e">
        <f>VLOOKUP(V5,[1]Sheet1!$A$370:$U$382,21,FALSE)/100</f>
        <v>#N/A</v>
      </c>
      <c r="V5" s="67" t="s">
        <v>153</v>
      </c>
    </row>
    <row r="6" spans="1:22" x14ac:dyDescent="0.25">
      <c r="A6" s="16" t="s">
        <v>65</v>
      </c>
      <c r="B6" s="22" t="e">
        <f>VLOOKUP(V6,[1]Sheet1!$A$370:$U$382,2,FALSE)</f>
        <v>#N/A</v>
      </c>
      <c r="C6" s="14" t="e">
        <f>VLOOKUP(V6,[1]Sheet1!$A$370:$U$382,3,FALSE)/100</f>
        <v>#N/A</v>
      </c>
      <c r="D6" s="22" t="e">
        <f>VLOOKUP(V6,[1]Sheet1!$A$370:$U$382,4,FALSE)</f>
        <v>#N/A</v>
      </c>
      <c r="E6" s="14" t="e">
        <f>VLOOKUP(V6,[1]Sheet1!$A$370:$U$382,5,FALSE)/100</f>
        <v>#N/A</v>
      </c>
      <c r="F6" s="22" t="e">
        <f>VLOOKUP(V6,[1]Sheet1!$A$370:$U$382,6,FALSE)</f>
        <v>#N/A</v>
      </c>
      <c r="G6" s="14" t="e">
        <f>VLOOKUP(V6,[1]Sheet1!$A$370:$U$382,7,FALSE)/100</f>
        <v>#N/A</v>
      </c>
      <c r="H6" s="22" t="e">
        <f>VLOOKUP(V6,[1]Sheet1!$A$370:$U$382,8,FALSE)</f>
        <v>#N/A</v>
      </c>
      <c r="I6" s="14" t="e">
        <f>VLOOKUP(V6,[1]Sheet1!$A$370:$U$382,9,FALSE)/100</f>
        <v>#N/A</v>
      </c>
      <c r="J6" s="22" t="e">
        <f>VLOOKUP(V6,[1]Sheet1!$A$370:$U$382,10,FALSE)</f>
        <v>#N/A</v>
      </c>
      <c r="K6" s="14" t="e">
        <f>VLOOKUP(V6,[1]Sheet1!$A$370:$U$382,11,FALSE)/100</f>
        <v>#N/A</v>
      </c>
      <c r="L6" s="22" t="e">
        <f>VLOOKUP(V6,[1]Sheet1!$A$370:$U$382,12,FALSE)</f>
        <v>#N/A</v>
      </c>
      <c r="M6" s="14" t="e">
        <f>VLOOKUP(V6,[1]Sheet1!$A$370:$U$3821,13,FALSE)/100</f>
        <v>#N/A</v>
      </c>
      <c r="N6" s="22" t="e">
        <f>VLOOKUP(V6,[1]Sheet1!$A$370:$U$382,14,FALSE)</f>
        <v>#N/A</v>
      </c>
      <c r="O6" s="14" t="e">
        <f>VLOOKUP(V6,[1]Sheet1!$A$370:$U$382,15,FALSE)/100</f>
        <v>#N/A</v>
      </c>
      <c r="P6" s="22" t="e">
        <f>VLOOKUP(V6,[1]Sheet1!$A$370:$U$382,16,FALSE)</f>
        <v>#N/A</v>
      </c>
      <c r="Q6" s="14" t="e">
        <f>VLOOKUP(V6,[1]Sheet1!$A$370:$U$382,17,FALSE)/100</f>
        <v>#N/A</v>
      </c>
      <c r="R6" s="22" t="e">
        <f>VLOOKUP(V6,[1]Sheet1!$A$370:$U$382,18,FALSE)</f>
        <v>#N/A</v>
      </c>
      <c r="S6" s="14" t="e">
        <f>VLOOKUP(V6,[1]Sheet1!$A$370:$U$382,19,FALSE)/100</f>
        <v>#N/A</v>
      </c>
      <c r="T6" s="22" t="e">
        <f>VLOOKUP(V6,[1]Sheet1!$A$370:$U$382,20,FALSE)</f>
        <v>#N/A</v>
      </c>
      <c r="U6" s="15" t="e">
        <f>VLOOKUP(V6,[1]Sheet1!$A$370:$U$382,21,FALSE)/100</f>
        <v>#N/A</v>
      </c>
      <c r="V6" s="67" t="s">
        <v>154</v>
      </c>
    </row>
    <row r="7" spans="1:22" x14ac:dyDescent="0.25">
      <c r="A7" s="16" t="s">
        <v>66</v>
      </c>
      <c r="B7" s="22" t="e">
        <f>VLOOKUP(V7,[1]Sheet1!$A$370:$U$382,2,FALSE)</f>
        <v>#N/A</v>
      </c>
      <c r="C7" s="14" t="e">
        <f>VLOOKUP(V7,[1]Sheet1!$A$370:$U$382,3,FALSE)/100</f>
        <v>#N/A</v>
      </c>
      <c r="D7" s="22" t="e">
        <f>VLOOKUP(V7,[1]Sheet1!$A$370:$U$382,4,FALSE)</f>
        <v>#N/A</v>
      </c>
      <c r="E7" s="14" t="e">
        <f>VLOOKUP(V7,[1]Sheet1!$A$370:$U$382,5,FALSE)/100</f>
        <v>#N/A</v>
      </c>
      <c r="F7" s="22" t="e">
        <f>VLOOKUP(V7,[1]Sheet1!$A$370:$U$382,6,FALSE)</f>
        <v>#N/A</v>
      </c>
      <c r="G7" s="14" t="e">
        <f>VLOOKUP(V7,[1]Sheet1!$A$370:$U$382,7,FALSE)/100</f>
        <v>#N/A</v>
      </c>
      <c r="H7" s="22" t="e">
        <f>VLOOKUP(V7,[1]Sheet1!$A$370:$U$382,8,FALSE)</f>
        <v>#N/A</v>
      </c>
      <c r="I7" s="14" t="e">
        <f>VLOOKUP(V7,[1]Sheet1!$A$370:$U$382,9,FALSE)/100</f>
        <v>#N/A</v>
      </c>
      <c r="J7" s="22" t="e">
        <f>VLOOKUP(V7,[1]Sheet1!$A$370:$U$382,10,FALSE)</f>
        <v>#N/A</v>
      </c>
      <c r="K7" s="14" t="e">
        <f>VLOOKUP(V7,[1]Sheet1!$A$370:$U$382,11,FALSE)/100</f>
        <v>#N/A</v>
      </c>
      <c r="L7" s="22" t="e">
        <f>VLOOKUP(V7,[1]Sheet1!$A$370:$U$382,12,FALSE)</f>
        <v>#N/A</v>
      </c>
      <c r="M7" s="14" t="e">
        <f>VLOOKUP(V7,[1]Sheet1!$A$370:$U$3821,13,FALSE)/100</f>
        <v>#N/A</v>
      </c>
      <c r="N7" s="22" t="e">
        <f>VLOOKUP(V7,[1]Sheet1!$A$370:$U$382,14,FALSE)</f>
        <v>#N/A</v>
      </c>
      <c r="O7" s="14" t="e">
        <f>VLOOKUP(V7,[1]Sheet1!$A$370:$U$382,15,FALSE)/100</f>
        <v>#N/A</v>
      </c>
      <c r="P7" s="22" t="e">
        <f>VLOOKUP(V7,[1]Sheet1!$A$370:$U$382,16,FALSE)</f>
        <v>#N/A</v>
      </c>
      <c r="Q7" s="14" t="e">
        <f>VLOOKUP(V7,[1]Sheet1!$A$370:$U$382,17,FALSE)/100</f>
        <v>#N/A</v>
      </c>
      <c r="R7" s="22" t="e">
        <f>VLOOKUP(V7,[1]Sheet1!$A$370:$U$382,18,FALSE)</f>
        <v>#N/A</v>
      </c>
      <c r="S7" s="14" t="e">
        <f>VLOOKUP(V7,[1]Sheet1!$A$370:$U$382,19,FALSE)/100</f>
        <v>#N/A</v>
      </c>
      <c r="T7" s="22" t="e">
        <f>VLOOKUP(V7,[1]Sheet1!$A$370:$U$382,20,FALSE)</f>
        <v>#N/A</v>
      </c>
      <c r="U7" s="15" t="e">
        <f>VLOOKUP(V7,[1]Sheet1!$A$370:$U$382,21,FALSE)/100</f>
        <v>#N/A</v>
      </c>
      <c r="V7" s="67" t="s">
        <v>155</v>
      </c>
    </row>
    <row r="8" spans="1:22" x14ac:dyDescent="0.25">
      <c r="A8" s="16" t="s">
        <v>67</v>
      </c>
      <c r="B8" s="22" t="e">
        <f>VLOOKUP(V8,[1]Sheet1!$A$370:$U$382,2,FALSE)</f>
        <v>#N/A</v>
      </c>
      <c r="C8" s="14" t="e">
        <f>VLOOKUP(V8,[1]Sheet1!$A$370:$U$382,3,FALSE)/100</f>
        <v>#N/A</v>
      </c>
      <c r="D8" s="22" t="e">
        <f>VLOOKUP(V8,[1]Sheet1!$A$370:$U$382,4,FALSE)</f>
        <v>#N/A</v>
      </c>
      <c r="E8" s="14" t="e">
        <f>VLOOKUP(V8,[1]Sheet1!$A$370:$U$382,5,FALSE)/100</f>
        <v>#N/A</v>
      </c>
      <c r="F8" s="22" t="e">
        <f>VLOOKUP(V8,[1]Sheet1!$A$370:$U$382,6,FALSE)</f>
        <v>#N/A</v>
      </c>
      <c r="G8" s="14" t="e">
        <f>VLOOKUP(V8,[1]Sheet1!$A$370:$U$382,7,FALSE)/100</f>
        <v>#N/A</v>
      </c>
      <c r="H8" s="22" t="e">
        <f>VLOOKUP(V8,[1]Sheet1!$A$370:$U$382,8,FALSE)</f>
        <v>#N/A</v>
      </c>
      <c r="I8" s="14" t="e">
        <f>VLOOKUP(V8,[1]Sheet1!$A$370:$U$382,9,FALSE)/100</f>
        <v>#N/A</v>
      </c>
      <c r="J8" s="22" t="e">
        <f>VLOOKUP(V8,[1]Sheet1!$A$370:$U$382,10,FALSE)</f>
        <v>#N/A</v>
      </c>
      <c r="K8" s="14" t="e">
        <f>VLOOKUP(V8,[1]Sheet1!$A$370:$U$382,11,FALSE)/100</f>
        <v>#N/A</v>
      </c>
      <c r="L8" s="22" t="e">
        <f>VLOOKUP(V8,[1]Sheet1!$A$370:$U$382,12,FALSE)</f>
        <v>#N/A</v>
      </c>
      <c r="M8" s="14" t="e">
        <f>VLOOKUP(V8,[1]Sheet1!$A$370:$U$3821,13,FALSE)/100</f>
        <v>#N/A</v>
      </c>
      <c r="N8" s="22" t="e">
        <f>VLOOKUP(V8,[1]Sheet1!$A$370:$U$382,14,FALSE)</f>
        <v>#N/A</v>
      </c>
      <c r="O8" s="14" t="e">
        <f>VLOOKUP(V8,[1]Sheet1!$A$370:$U$382,15,FALSE)/100</f>
        <v>#N/A</v>
      </c>
      <c r="P8" s="22" t="e">
        <f>VLOOKUP(V8,[1]Sheet1!$A$370:$U$382,16,FALSE)</f>
        <v>#N/A</v>
      </c>
      <c r="Q8" s="14" t="e">
        <f>VLOOKUP(V8,[1]Sheet1!$A$370:$U$382,17,FALSE)/100</f>
        <v>#N/A</v>
      </c>
      <c r="R8" s="22" t="e">
        <f>VLOOKUP(V8,[1]Sheet1!$A$370:$U$382,18,FALSE)</f>
        <v>#N/A</v>
      </c>
      <c r="S8" s="14" t="e">
        <f>VLOOKUP(V8,[1]Sheet1!$A$370:$U$382,19,FALSE)/100</f>
        <v>#N/A</v>
      </c>
      <c r="T8" s="22" t="e">
        <f>VLOOKUP(V8,[1]Sheet1!$A$370:$U$382,20,FALSE)</f>
        <v>#N/A</v>
      </c>
      <c r="U8" s="15" t="e">
        <f>VLOOKUP(V8,[1]Sheet1!$A$370:$U$382,21,FALSE)/100</f>
        <v>#N/A</v>
      </c>
      <c r="V8" s="67" t="s">
        <v>156</v>
      </c>
    </row>
    <row r="9" spans="1:22" x14ac:dyDescent="0.25">
      <c r="A9" s="16" t="s">
        <v>68</v>
      </c>
      <c r="B9" s="22" t="e">
        <f>VLOOKUP(V9,[1]Sheet1!$A$370:$U$382,2,FALSE)</f>
        <v>#N/A</v>
      </c>
      <c r="C9" s="14" t="e">
        <f>VLOOKUP(V9,[1]Sheet1!$A$370:$U$382,3,FALSE)/100</f>
        <v>#N/A</v>
      </c>
      <c r="D9" s="22" t="e">
        <f>VLOOKUP(V9,[1]Sheet1!$A$370:$U$382,4,FALSE)</f>
        <v>#N/A</v>
      </c>
      <c r="E9" s="14" t="e">
        <f>VLOOKUP(V9,[1]Sheet1!$A$370:$U$382,5,FALSE)/100</f>
        <v>#N/A</v>
      </c>
      <c r="F9" s="22" t="e">
        <f>VLOOKUP(V9,[1]Sheet1!$A$370:$U$382,6,FALSE)</f>
        <v>#N/A</v>
      </c>
      <c r="G9" s="14" t="e">
        <f>VLOOKUP(V9,[1]Sheet1!$A$370:$U$382,7,FALSE)/100</f>
        <v>#N/A</v>
      </c>
      <c r="H9" s="22" t="e">
        <f>VLOOKUP(V9,[1]Sheet1!$A$370:$U$382,8,FALSE)</f>
        <v>#N/A</v>
      </c>
      <c r="I9" s="14" t="e">
        <f>VLOOKUP(V9,[1]Sheet1!$A$370:$U$382,9,FALSE)/100</f>
        <v>#N/A</v>
      </c>
      <c r="J9" s="22" t="e">
        <f>VLOOKUP(V9,[1]Sheet1!$A$370:$U$382,10,FALSE)</f>
        <v>#N/A</v>
      </c>
      <c r="K9" s="14" t="e">
        <f>VLOOKUP(V9,[1]Sheet1!$A$370:$U$382,11,FALSE)/100</f>
        <v>#N/A</v>
      </c>
      <c r="L9" s="22" t="e">
        <f>VLOOKUP(V9,[1]Sheet1!$A$370:$U$382,12,FALSE)</f>
        <v>#N/A</v>
      </c>
      <c r="M9" s="14" t="e">
        <f>VLOOKUP(V9,[1]Sheet1!$A$370:$U$3821,13,FALSE)/100</f>
        <v>#N/A</v>
      </c>
      <c r="N9" s="22" t="e">
        <f>VLOOKUP(V9,[1]Sheet1!$A$370:$U$382,14,FALSE)</f>
        <v>#N/A</v>
      </c>
      <c r="O9" s="14" t="e">
        <f>VLOOKUP(V9,[1]Sheet1!$A$370:$U$382,15,FALSE)/100</f>
        <v>#N/A</v>
      </c>
      <c r="P9" s="22" t="e">
        <f>VLOOKUP(V9,[1]Sheet1!$A$370:$U$382,16,FALSE)</f>
        <v>#N/A</v>
      </c>
      <c r="Q9" s="14" t="e">
        <f>VLOOKUP(V9,[1]Sheet1!$A$370:$U$382,17,FALSE)/100</f>
        <v>#N/A</v>
      </c>
      <c r="R9" s="22" t="e">
        <f>VLOOKUP(V9,[1]Sheet1!$A$370:$U$382,18,FALSE)</f>
        <v>#N/A</v>
      </c>
      <c r="S9" s="14" t="e">
        <f>VLOOKUP(V9,[1]Sheet1!$A$370:$U$382,19,FALSE)/100</f>
        <v>#N/A</v>
      </c>
      <c r="T9" s="22" t="e">
        <f>VLOOKUP(V9,[1]Sheet1!$A$370:$U$382,20,FALSE)</f>
        <v>#N/A</v>
      </c>
      <c r="U9" s="15" t="e">
        <f>VLOOKUP(V9,[1]Sheet1!$A$370:$U$382,21,FALSE)/100</f>
        <v>#N/A</v>
      </c>
      <c r="V9" s="67" t="s">
        <v>157</v>
      </c>
    </row>
    <row r="10" spans="1:22" x14ac:dyDescent="0.25">
      <c r="A10" s="16" t="s">
        <v>69</v>
      </c>
      <c r="B10" s="22" t="e">
        <f>VLOOKUP(V10,[1]Sheet1!$A$370:$U$382,2,FALSE)</f>
        <v>#N/A</v>
      </c>
      <c r="C10" s="14" t="e">
        <f>VLOOKUP(V10,[1]Sheet1!$A$370:$U$382,3,FALSE)/100</f>
        <v>#N/A</v>
      </c>
      <c r="D10" s="22" t="e">
        <f>VLOOKUP(V10,[1]Sheet1!$A$370:$U$382,4,FALSE)</f>
        <v>#N/A</v>
      </c>
      <c r="E10" s="14" t="e">
        <f>VLOOKUP(V10,[1]Sheet1!$A$370:$U$382,5,FALSE)/100</f>
        <v>#N/A</v>
      </c>
      <c r="F10" s="22" t="e">
        <f>VLOOKUP(V10,[1]Sheet1!$A$370:$U$382,6,FALSE)</f>
        <v>#N/A</v>
      </c>
      <c r="G10" s="14" t="e">
        <f>VLOOKUP(V10,[1]Sheet1!$A$370:$U$382,7,FALSE)/100</f>
        <v>#N/A</v>
      </c>
      <c r="H10" s="22" t="e">
        <f>VLOOKUP(V10,[1]Sheet1!$A$370:$U$382,8,FALSE)</f>
        <v>#N/A</v>
      </c>
      <c r="I10" s="14" t="e">
        <f>VLOOKUP(V10,[1]Sheet1!$A$370:$U$382,9,FALSE)/100</f>
        <v>#N/A</v>
      </c>
      <c r="J10" s="22" t="e">
        <f>VLOOKUP(V10,[1]Sheet1!$A$370:$U$382,10,FALSE)</f>
        <v>#N/A</v>
      </c>
      <c r="K10" s="14" t="e">
        <f>VLOOKUP(V10,[1]Sheet1!$A$370:$U$382,11,FALSE)/100</f>
        <v>#N/A</v>
      </c>
      <c r="L10" s="22" t="e">
        <f>VLOOKUP(V10,[1]Sheet1!$A$370:$U$382,12,FALSE)</f>
        <v>#N/A</v>
      </c>
      <c r="M10" s="14" t="e">
        <f>VLOOKUP(V10,[1]Sheet1!$A$370:$U$3821,13,FALSE)/100</f>
        <v>#N/A</v>
      </c>
      <c r="N10" s="22" t="e">
        <f>VLOOKUP(V10,[1]Sheet1!$A$370:$U$382,14,FALSE)</f>
        <v>#N/A</v>
      </c>
      <c r="O10" s="14" t="e">
        <f>VLOOKUP(V10,[1]Sheet1!$A$370:$U$382,15,FALSE)/100</f>
        <v>#N/A</v>
      </c>
      <c r="P10" s="22" t="e">
        <f>VLOOKUP(V10,[1]Sheet1!$A$370:$U$382,16,FALSE)</f>
        <v>#N/A</v>
      </c>
      <c r="Q10" s="14" t="e">
        <f>VLOOKUP(V10,[1]Sheet1!$A$370:$U$382,17,FALSE)/100</f>
        <v>#N/A</v>
      </c>
      <c r="R10" s="22" t="e">
        <f>VLOOKUP(V10,[1]Sheet1!$A$370:$U$382,18,FALSE)</f>
        <v>#N/A</v>
      </c>
      <c r="S10" s="14" t="e">
        <f>VLOOKUP(V10,[1]Sheet1!$A$370:$U$382,19,FALSE)/100</f>
        <v>#N/A</v>
      </c>
      <c r="T10" s="22" t="e">
        <f>VLOOKUP(V10,[1]Sheet1!$A$370:$U$382,20,FALSE)</f>
        <v>#N/A</v>
      </c>
      <c r="U10" s="15" t="e">
        <f>VLOOKUP(V10,[1]Sheet1!$A$370:$U$382,21,FALSE)/100</f>
        <v>#N/A</v>
      </c>
      <c r="V10" s="67" t="s">
        <v>158</v>
      </c>
    </row>
    <row r="11" spans="1:22" x14ac:dyDescent="0.25">
      <c r="A11" s="16" t="s">
        <v>70</v>
      </c>
      <c r="B11" s="22" t="e">
        <f>VLOOKUP(V11,[1]Sheet1!$A$370:$U$382,2,FALSE)</f>
        <v>#N/A</v>
      </c>
      <c r="C11" s="14" t="e">
        <f>VLOOKUP(V11,[1]Sheet1!$A$370:$U$382,3,FALSE)/100</f>
        <v>#N/A</v>
      </c>
      <c r="D11" s="22" t="e">
        <f>VLOOKUP(V11,[1]Sheet1!$A$370:$U$382,4,FALSE)</f>
        <v>#N/A</v>
      </c>
      <c r="E11" s="14" t="e">
        <f>VLOOKUP(V11,[1]Sheet1!$A$370:$U$382,5,FALSE)/100</f>
        <v>#N/A</v>
      </c>
      <c r="F11" s="22" t="e">
        <f>VLOOKUP(V11,[1]Sheet1!$A$370:$U$382,6,FALSE)</f>
        <v>#N/A</v>
      </c>
      <c r="G11" s="14" t="e">
        <f>VLOOKUP(V11,[1]Sheet1!$A$370:$U$382,7,FALSE)/100</f>
        <v>#N/A</v>
      </c>
      <c r="H11" s="22" t="e">
        <f>VLOOKUP(V11,[1]Sheet1!$A$370:$U$382,8,FALSE)</f>
        <v>#N/A</v>
      </c>
      <c r="I11" s="14" t="e">
        <f>VLOOKUP(V11,[1]Sheet1!$A$370:$U$382,9,FALSE)/100</f>
        <v>#N/A</v>
      </c>
      <c r="J11" s="22" t="e">
        <f>VLOOKUP(V11,[1]Sheet1!$A$370:$U$382,10,FALSE)</f>
        <v>#N/A</v>
      </c>
      <c r="K11" s="14" t="e">
        <f>VLOOKUP(V11,[1]Sheet1!$A$370:$U$382,11,FALSE)/100</f>
        <v>#N/A</v>
      </c>
      <c r="L11" s="22" t="e">
        <f>VLOOKUP(V11,[1]Sheet1!$A$370:$U$382,12,FALSE)</f>
        <v>#N/A</v>
      </c>
      <c r="M11" s="14" t="e">
        <f>VLOOKUP(V11,[1]Sheet1!$A$370:$U$3821,13,FALSE)/100</f>
        <v>#N/A</v>
      </c>
      <c r="N11" s="22" t="e">
        <f>VLOOKUP(V11,[1]Sheet1!$A$370:$U$382,14,FALSE)</f>
        <v>#N/A</v>
      </c>
      <c r="O11" s="14" t="e">
        <f>VLOOKUP(V11,[1]Sheet1!$A$370:$U$382,15,FALSE)/100</f>
        <v>#N/A</v>
      </c>
      <c r="P11" s="22" t="e">
        <f>VLOOKUP(V11,[1]Sheet1!$A$370:$U$382,16,FALSE)</f>
        <v>#N/A</v>
      </c>
      <c r="Q11" s="14" t="e">
        <f>VLOOKUP(V11,[1]Sheet1!$A$370:$U$382,17,FALSE)/100</f>
        <v>#N/A</v>
      </c>
      <c r="R11" s="22" t="e">
        <f>VLOOKUP(V11,[1]Sheet1!$A$370:$U$382,18,FALSE)</f>
        <v>#N/A</v>
      </c>
      <c r="S11" s="14" t="e">
        <f>VLOOKUP(V11,[1]Sheet1!$A$370:$U$382,19,FALSE)/100</f>
        <v>#N/A</v>
      </c>
      <c r="T11" s="22" t="e">
        <f>VLOOKUP(V11,[1]Sheet1!$A$370:$U$382,20,FALSE)</f>
        <v>#N/A</v>
      </c>
      <c r="U11" s="15" t="e">
        <f>VLOOKUP(V11,[1]Sheet1!$A$370:$U$382,21,FALSE)/100</f>
        <v>#N/A</v>
      </c>
      <c r="V11" s="67" t="s">
        <v>159</v>
      </c>
    </row>
    <row r="12" spans="1:22" x14ac:dyDescent="0.25">
      <c r="A12" s="16" t="s">
        <v>71</v>
      </c>
      <c r="B12" s="22" t="e">
        <f>VLOOKUP(V12,[1]Sheet1!$A$370:$U$382,2,FALSE)</f>
        <v>#N/A</v>
      </c>
      <c r="C12" s="14" t="e">
        <f>VLOOKUP(V12,[1]Sheet1!$A$370:$U$382,3,FALSE)/100</f>
        <v>#N/A</v>
      </c>
      <c r="D12" s="22" t="e">
        <f>VLOOKUP(V12,[1]Sheet1!$A$370:$U$382,4,FALSE)</f>
        <v>#N/A</v>
      </c>
      <c r="E12" s="14" t="e">
        <f>VLOOKUP(V12,[1]Sheet1!$A$370:$U$382,5,FALSE)/100</f>
        <v>#N/A</v>
      </c>
      <c r="F12" s="22" t="e">
        <f>VLOOKUP(V12,[1]Sheet1!$A$370:$U$382,6,FALSE)</f>
        <v>#N/A</v>
      </c>
      <c r="G12" s="14" t="e">
        <f>VLOOKUP(V12,[1]Sheet1!$A$370:$U$382,7,FALSE)/100</f>
        <v>#N/A</v>
      </c>
      <c r="H12" s="22" t="e">
        <f>VLOOKUP(V12,[1]Sheet1!$A$370:$U$382,8,FALSE)</f>
        <v>#N/A</v>
      </c>
      <c r="I12" s="14" t="e">
        <f>VLOOKUP(V12,[1]Sheet1!$A$370:$U$382,9,FALSE)/100</f>
        <v>#N/A</v>
      </c>
      <c r="J12" s="22" t="e">
        <f>VLOOKUP(V12,[1]Sheet1!$A$370:$U$382,10,FALSE)</f>
        <v>#N/A</v>
      </c>
      <c r="K12" s="14" t="e">
        <f>VLOOKUP(V12,[1]Sheet1!$A$370:$U$382,11,FALSE)/100</f>
        <v>#N/A</v>
      </c>
      <c r="L12" s="22" t="e">
        <f>VLOOKUP(V12,[1]Sheet1!$A$370:$U$382,12,FALSE)</f>
        <v>#N/A</v>
      </c>
      <c r="M12" s="14" t="e">
        <f>VLOOKUP(V12,[1]Sheet1!$A$370:$U$3821,13,FALSE)/100</f>
        <v>#N/A</v>
      </c>
      <c r="N12" s="22" t="e">
        <f>VLOOKUP(V12,[1]Sheet1!$A$370:$U$382,14,FALSE)</f>
        <v>#N/A</v>
      </c>
      <c r="O12" s="14" t="e">
        <f>VLOOKUP(V12,[1]Sheet1!$A$370:$U$382,15,FALSE)/100</f>
        <v>#N/A</v>
      </c>
      <c r="P12" s="22" t="e">
        <f>VLOOKUP(V12,[1]Sheet1!$A$370:$U$382,16,FALSE)</f>
        <v>#N/A</v>
      </c>
      <c r="Q12" s="14" t="e">
        <f>VLOOKUP(V12,[1]Sheet1!$A$370:$U$382,17,FALSE)/100</f>
        <v>#N/A</v>
      </c>
      <c r="R12" s="22" t="e">
        <f>VLOOKUP(V12,[1]Sheet1!$A$370:$U$382,18,FALSE)</f>
        <v>#N/A</v>
      </c>
      <c r="S12" s="14" t="e">
        <f>VLOOKUP(V12,[1]Sheet1!$A$370:$U$382,19,FALSE)/100</f>
        <v>#N/A</v>
      </c>
      <c r="T12" s="22" t="e">
        <f>VLOOKUP(V12,[1]Sheet1!$A$370:$U$382,20,FALSE)</f>
        <v>#N/A</v>
      </c>
      <c r="U12" s="15" t="e">
        <f>VLOOKUP(V12,[1]Sheet1!$A$370:$U$382,21,FALSE)/100</f>
        <v>#N/A</v>
      </c>
      <c r="V12" s="67" t="s">
        <v>160</v>
      </c>
    </row>
    <row r="13" spans="1:22" x14ac:dyDescent="0.25">
      <c r="A13" s="30" t="s">
        <v>72</v>
      </c>
      <c r="B13" s="22" t="e">
        <f>VLOOKUP(V13,[1]Sheet1!$A$370:$U$382,2,FALSE)</f>
        <v>#N/A</v>
      </c>
      <c r="C13" s="14" t="e">
        <f>VLOOKUP(V13,[1]Sheet1!$A$370:$U$382,3,FALSE)/100</f>
        <v>#N/A</v>
      </c>
      <c r="D13" s="22" t="e">
        <f>VLOOKUP(V13,[1]Sheet1!$A$370:$U$382,4,FALSE)</f>
        <v>#N/A</v>
      </c>
      <c r="E13" s="14" t="e">
        <f>VLOOKUP(V13,[1]Sheet1!$A$370:$U$382,5,FALSE)/100</f>
        <v>#N/A</v>
      </c>
      <c r="F13" s="22" t="e">
        <f>VLOOKUP(V13,[1]Sheet1!$A$370:$U$382,6,FALSE)</f>
        <v>#N/A</v>
      </c>
      <c r="G13" s="14" t="e">
        <f>VLOOKUP(V13,[1]Sheet1!$A$370:$U$382,7,FALSE)/100</f>
        <v>#N/A</v>
      </c>
      <c r="H13" s="22" t="e">
        <f>VLOOKUP(V13,[1]Sheet1!$A$370:$U$382,8,FALSE)</f>
        <v>#N/A</v>
      </c>
      <c r="I13" s="14" t="e">
        <f>VLOOKUP(V13,[1]Sheet1!$A$370:$U$382,9,FALSE)/100</f>
        <v>#N/A</v>
      </c>
      <c r="J13" s="22" t="e">
        <f>VLOOKUP(V13,[1]Sheet1!$A$370:$U$382,10,FALSE)</f>
        <v>#N/A</v>
      </c>
      <c r="K13" s="14" t="e">
        <f>VLOOKUP(V13,[1]Sheet1!$A$370:$U$382,11,FALSE)/100</f>
        <v>#N/A</v>
      </c>
      <c r="L13" s="22" t="e">
        <f>VLOOKUP(V13,[1]Sheet1!$A$370:$U$382,12,FALSE)</f>
        <v>#N/A</v>
      </c>
      <c r="M13" s="14" t="e">
        <f>VLOOKUP(V13,[1]Sheet1!$A$370:$U$3821,13,FALSE)/100</f>
        <v>#N/A</v>
      </c>
      <c r="N13" s="22" t="e">
        <f>VLOOKUP(V13,[1]Sheet1!$A$370:$U$382,14,FALSE)</f>
        <v>#N/A</v>
      </c>
      <c r="O13" s="14" t="e">
        <f>VLOOKUP(V13,[1]Sheet1!$A$370:$U$382,15,FALSE)/100</f>
        <v>#N/A</v>
      </c>
      <c r="P13" s="22" t="e">
        <f>VLOOKUP(V13,[1]Sheet1!$A$370:$U$382,16,FALSE)</f>
        <v>#N/A</v>
      </c>
      <c r="Q13" s="14" t="e">
        <f>VLOOKUP(V13,[1]Sheet1!$A$370:$U$382,17,FALSE)/100</f>
        <v>#N/A</v>
      </c>
      <c r="R13" s="22" t="e">
        <f>VLOOKUP(V13,[1]Sheet1!$A$370:$U$382,18,FALSE)</f>
        <v>#N/A</v>
      </c>
      <c r="S13" s="14" t="e">
        <f>VLOOKUP(V13,[1]Sheet1!$A$370:$U$382,19,FALSE)/100</f>
        <v>#N/A</v>
      </c>
      <c r="T13" s="22" t="e">
        <f>VLOOKUP(V13,[1]Sheet1!$A$370:$U$382,20,FALSE)</f>
        <v>#N/A</v>
      </c>
      <c r="U13" s="15" t="e">
        <f>VLOOKUP(V13,[1]Sheet1!$A$370:$U$382,21,FALSE)/100</f>
        <v>#N/A</v>
      </c>
      <c r="V13" s="67" t="s">
        <v>161</v>
      </c>
    </row>
    <row r="14" spans="1:22" x14ac:dyDescent="0.25">
      <c r="A14" s="31" t="s">
        <v>73</v>
      </c>
      <c r="B14" s="22" t="e">
        <f>VLOOKUP(V14,[1]Sheet1!$A$370:$U$382,2,FALSE)</f>
        <v>#N/A</v>
      </c>
      <c r="C14" s="14" t="e">
        <f>VLOOKUP(V14,[1]Sheet1!$A$370:$U$382,3,FALSE)/100</f>
        <v>#N/A</v>
      </c>
      <c r="D14" s="22" t="e">
        <f>VLOOKUP(V14,[1]Sheet1!$A$370:$U$382,4,FALSE)</f>
        <v>#N/A</v>
      </c>
      <c r="E14" s="14" t="e">
        <f>VLOOKUP(V14,[1]Sheet1!$A$370:$U$382,5,FALSE)/100</f>
        <v>#N/A</v>
      </c>
      <c r="F14" s="22" t="e">
        <f>VLOOKUP(V14,[1]Sheet1!$A$370:$U$382,6,FALSE)</f>
        <v>#N/A</v>
      </c>
      <c r="G14" s="14" t="e">
        <f>VLOOKUP(V14,[1]Sheet1!$A$370:$U$382,7,FALSE)/100</f>
        <v>#N/A</v>
      </c>
      <c r="H14" s="22" t="e">
        <f>VLOOKUP(V14,[1]Sheet1!$A$370:$U$382,8,FALSE)</f>
        <v>#N/A</v>
      </c>
      <c r="I14" s="14" t="e">
        <f>VLOOKUP(V14,[1]Sheet1!$A$370:$U$382,9,FALSE)/100</f>
        <v>#N/A</v>
      </c>
      <c r="J14" s="22" t="e">
        <f>VLOOKUP(V14,[1]Sheet1!$A$370:$U$382,10,FALSE)</f>
        <v>#N/A</v>
      </c>
      <c r="K14" s="14" t="e">
        <f>VLOOKUP(V14,[1]Sheet1!$A$370:$U$382,11,FALSE)/100</f>
        <v>#N/A</v>
      </c>
      <c r="L14" s="22" t="e">
        <f>VLOOKUP(V14,[1]Sheet1!$A$370:$U$382,12,FALSE)</f>
        <v>#N/A</v>
      </c>
      <c r="M14" s="14" t="e">
        <f>VLOOKUP(V14,[1]Sheet1!$A$370:$U$3821,13,FALSE)/100</f>
        <v>#N/A</v>
      </c>
      <c r="N14" s="22" t="e">
        <f>VLOOKUP(V14,[1]Sheet1!$A$370:$U$382,14,FALSE)</f>
        <v>#N/A</v>
      </c>
      <c r="O14" s="14" t="e">
        <f>VLOOKUP(V14,[1]Sheet1!$A$370:$U$382,15,FALSE)/100</f>
        <v>#N/A</v>
      </c>
      <c r="P14" s="22" t="e">
        <f>VLOOKUP(V14,[1]Sheet1!$A$370:$U$382,16,FALSE)</f>
        <v>#N/A</v>
      </c>
      <c r="Q14" s="14" t="e">
        <f>VLOOKUP(V14,[1]Sheet1!$A$370:$U$382,17,FALSE)/100</f>
        <v>#N/A</v>
      </c>
      <c r="R14" s="22" t="e">
        <f>VLOOKUP(V14,[1]Sheet1!$A$370:$U$382,18,FALSE)</f>
        <v>#N/A</v>
      </c>
      <c r="S14" s="14" t="e">
        <f>VLOOKUP(V14,[1]Sheet1!$A$370:$U$382,19,FALSE)/100</f>
        <v>#N/A</v>
      </c>
      <c r="T14" s="22" t="e">
        <f>VLOOKUP(V14,[1]Sheet1!$A$370:$U$382,20,FALSE)</f>
        <v>#N/A</v>
      </c>
      <c r="U14" s="15" t="e">
        <f>VLOOKUP(V14,[1]Sheet1!$A$370:$U$382,21,FALSE)/100</f>
        <v>#N/A</v>
      </c>
      <c r="V14" s="67" t="s">
        <v>162</v>
      </c>
    </row>
    <row r="15" spans="1:22" x14ac:dyDescent="0.25">
      <c r="A15" s="31" t="s">
        <v>74</v>
      </c>
      <c r="B15" s="22" t="e">
        <f>VLOOKUP(V15,[1]Sheet1!$A$370:$U$382,2,FALSE)</f>
        <v>#N/A</v>
      </c>
      <c r="C15" s="14" t="e">
        <f>VLOOKUP(V15,[1]Sheet1!$A$370:$U$382,3,FALSE)/100</f>
        <v>#N/A</v>
      </c>
      <c r="D15" s="22" t="e">
        <f>VLOOKUP(V15,[1]Sheet1!$A$370:$U$382,4,FALSE)</f>
        <v>#N/A</v>
      </c>
      <c r="E15" s="14" t="e">
        <f>VLOOKUP(V15,[1]Sheet1!$A$370:$U$382,5,FALSE)/100</f>
        <v>#N/A</v>
      </c>
      <c r="F15" s="22" t="e">
        <f>VLOOKUP(V15,[1]Sheet1!$A$370:$U$382,6,FALSE)</f>
        <v>#N/A</v>
      </c>
      <c r="G15" s="14" t="e">
        <f>VLOOKUP(V15,[1]Sheet1!$A$370:$U$382,7,FALSE)/100</f>
        <v>#N/A</v>
      </c>
      <c r="H15" s="22" t="e">
        <f>VLOOKUP(V15,[1]Sheet1!$A$370:$U$382,8,FALSE)</f>
        <v>#N/A</v>
      </c>
      <c r="I15" s="14" t="e">
        <f>VLOOKUP(V15,[1]Sheet1!$A$370:$U$382,9,FALSE)/100</f>
        <v>#N/A</v>
      </c>
      <c r="J15" s="22" t="e">
        <f>VLOOKUP(V15,[1]Sheet1!$A$370:$U$382,10,FALSE)</f>
        <v>#N/A</v>
      </c>
      <c r="K15" s="14" t="e">
        <f>VLOOKUP(V15,[1]Sheet1!$A$370:$U$382,11,FALSE)/100</f>
        <v>#N/A</v>
      </c>
      <c r="L15" s="22" t="e">
        <f>VLOOKUP(V15,[1]Sheet1!$A$370:$U$382,12,FALSE)</f>
        <v>#N/A</v>
      </c>
      <c r="M15" s="14" t="e">
        <f>VLOOKUP(V15,[1]Sheet1!$A$370:$U$3821,13,FALSE)/100</f>
        <v>#N/A</v>
      </c>
      <c r="N15" s="22" t="e">
        <f>VLOOKUP(V15,[1]Sheet1!$A$370:$U$382,14,FALSE)</f>
        <v>#N/A</v>
      </c>
      <c r="O15" s="14" t="e">
        <f>VLOOKUP(V15,[1]Sheet1!$A$370:$U$382,15,FALSE)/100</f>
        <v>#N/A</v>
      </c>
      <c r="P15" s="22" t="e">
        <f>VLOOKUP(V15,[1]Sheet1!$A$370:$U$382,16,FALSE)</f>
        <v>#N/A</v>
      </c>
      <c r="Q15" s="14" t="e">
        <f>VLOOKUP(V15,[1]Sheet1!$A$370:$U$382,17,FALSE)/100</f>
        <v>#N/A</v>
      </c>
      <c r="R15" s="22" t="e">
        <f>VLOOKUP(V15,[1]Sheet1!$A$370:$U$382,18,FALSE)</f>
        <v>#N/A</v>
      </c>
      <c r="S15" s="14" t="e">
        <f>VLOOKUP(V15,[1]Sheet1!$A$370:$U$382,19,FALSE)/100</f>
        <v>#N/A</v>
      </c>
      <c r="T15" s="22" t="e">
        <f>VLOOKUP(V15,[1]Sheet1!$A$370:$U$382,20,FALSE)</f>
        <v>#N/A</v>
      </c>
      <c r="U15" s="15" t="e">
        <f>VLOOKUP(V15,[1]Sheet1!$A$370:$U$382,21,FALSE)/100</f>
        <v>#N/A</v>
      </c>
      <c r="V15" s="67" t="s">
        <v>163</v>
      </c>
    </row>
    <row r="16" spans="1:22" ht="15.75" thickBot="1" x14ac:dyDescent="0.3">
      <c r="A16" s="17" t="s">
        <v>31</v>
      </c>
      <c r="B16" s="25" t="e">
        <f>VLOOKUP(V16,[1]Sheet1!$A$370:$U$382,2,FALSE)</f>
        <v>#N/A</v>
      </c>
      <c r="C16" s="18" t="e">
        <f>VLOOKUP(V16,[1]Sheet1!$A$370:$U$382,3,FALSE)/100</f>
        <v>#N/A</v>
      </c>
      <c r="D16" s="25" t="e">
        <f>VLOOKUP(V16,[1]Sheet1!$A$370:$U$382,4,FALSE)</f>
        <v>#N/A</v>
      </c>
      <c r="E16" s="18" t="e">
        <f>VLOOKUP(V16,[1]Sheet1!$A$370:$U$382,5,FALSE)/100</f>
        <v>#N/A</v>
      </c>
      <c r="F16" s="25" t="e">
        <f>VLOOKUP(V16,[1]Sheet1!$A$370:$U$382,6,FALSE)</f>
        <v>#N/A</v>
      </c>
      <c r="G16" s="18" t="e">
        <f>VLOOKUP(V16,[1]Sheet1!$A$370:$U$382,7,FALSE)/100</f>
        <v>#N/A</v>
      </c>
      <c r="H16" s="25" t="e">
        <f>VLOOKUP(V16,[1]Sheet1!$A$370:$U$382,8,FALSE)</f>
        <v>#N/A</v>
      </c>
      <c r="I16" s="18" t="e">
        <f>VLOOKUP(V16,[1]Sheet1!$A$370:$U$382,9,FALSE)/100</f>
        <v>#N/A</v>
      </c>
      <c r="J16" s="25" t="e">
        <f>VLOOKUP(V16,[1]Sheet1!$A$370:$U$382,10,FALSE)</f>
        <v>#N/A</v>
      </c>
      <c r="K16" s="18" t="e">
        <f>VLOOKUP(V16,[1]Sheet1!$A$370:$U$382,11,FALSE)/100</f>
        <v>#N/A</v>
      </c>
      <c r="L16" s="25" t="e">
        <f>VLOOKUP(V16,[1]Sheet1!$A$370:$U$382,12,FALSE)</f>
        <v>#N/A</v>
      </c>
      <c r="M16" s="18" t="e">
        <f>VLOOKUP(V16,[1]Sheet1!$A$370:$U$3821,13,FALSE)/100</f>
        <v>#N/A</v>
      </c>
      <c r="N16" s="25" t="e">
        <f>VLOOKUP(V16,[1]Sheet1!$A$370:$U$382,14,FALSE)</f>
        <v>#N/A</v>
      </c>
      <c r="O16" s="18" t="e">
        <f>VLOOKUP(V16,[1]Sheet1!$A$370:$U$382,15,FALSE)/100</f>
        <v>#N/A</v>
      </c>
      <c r="P16" s="25" t="e">
        <f>VLOOKUP(V16,[1]Sheet1!$A$370:$U$382,16,FALSE)</f>
        <v>#N/A</v>
      </c>
      <c r="Q16" s="18" t="e">
        <f>VLOOKUP(V16,[1]Sheet1!$A$370:$U$382,17,FALSE)/100</f>
        <v>#N/A</v>
      </c>
      <c r="R16" s="25" t="e">
        <f>VLOOKUP(V16,[1]Sheet1!$A$370:$U$382,18,FALSE)</f>
        <v>#N/A</v>
      </c>
      <c r="S16" s="18" t="e">
        <f>VLOOKUP(V16,[1]Sheet1!$A$370:$U$382,19,FALSE)/100</f>
        <v>#N/A</v>
      </c>
      <c r="T16" s="25" t="e">
        <f>VLOOKUP(V16,[1]Sheet1!$A$370:$U$382,20,FALSE)</f>
        <v>#N/A</v>
      </c>
      <c r="U16" s="19" t="e">
        <f>VLOOKUP(V16,[1]Sheet1!$A$370:$U$382,21,FALSE)/100</f>
        <v>#N/A</v>
      </c>
      <c r="V16" s="67" t="s">
        <v>164</v>
      </c>
    </row>
    <row r="17" spans="1:22" ht="15.75" thickBot="1" x14ac:dyDescent="0.3">
      <c r="A17" s="20" t="s">
        <v>54</v>
      </c>
      <c r="B17" s="23">
        <f>VLOOKUP(V17,[1]Sheet1!$A$370:$U$382,2,FALSE)</f>
        <v>3062</v>
      </c>
      <c r="C17" s="7">
        <f>VLOOKUP(V17,[1]Sheet1!$A$370:$U$382,3,FALSE)/100</f>
        <v>1</v>
      </c>
      <c r="D17" s="23">
        <f>VLOOKUP(V17,[1]Sheet1!$A$370:$U$382,4,FALSE)</f>
        <v>7106</v>
      </c>
      <c r="E17" s="7">
        <f>VLOOKUP(V17,[1]Sheet1!$A$370:$U$382,5,FALSE)/100</f>
        <v>1</v>
      </c>
      <c r="F17" s="23">
        <f>VLOOKUP(V17,[1]Sheet1!$A$370:$U$382,6,FALSE)</f>
        <v>376</v>
      </c>
      <c r="G17" s="7">
        <f>VLOOKUP(V17,[1]Sheet1!$A$370:$U$382,7,FALSE)/100</f>
        <v>1</v>
      </c>
      <c r="H17" s="23">
        <f>VLOOKUP(V17,[1]Sheet1!$A$370:$U$382,8,FALSE)</f>
        <v>6</v>
      </c>
      <c r="I17" s="7">
        <f>VLOOKUP(V17,[1]Sheet1!$A$370:$U$382,9,FALSE)/100</f>
        <v>1</v>
      </c>
      <c r="J17" s="23">
        <f>VLOOKUP(V17,[1]Sheet1!$A$370:$U$382,10,FALSE)</f>
        <v>10550</v>
      </c>
      <c r="K17" s="7">
        <f>VLOOKUP(V17,[1]Sheet1!$A$370:$U$382,11,FALSE)/100</f>
        <v>1</v>
      </c>
      <c r="L17" s="23">
        <f>VLOOKUP(V17,[1]Sheet1!$A$370:$U$382,12,FALSE)</f>
        <v>0</v>
      </c>
      <c r="M17" s="7">
        <f>VLOOKUP(V17,[1]Sheet1!$A$370:$U$3821,13,FALSE)/100</f>
        <v>0</v>
      </c>
      <c r="N17" s="23">
        <f>VLOOKUP(V17,[1]Sheet1!$A$370:$U$382,14,FALSE)</f>
        <v>0</v>
      </c>
      <c r="O17" s="7">
        <f>VLOOKUP(V17,[1]Sheet1!$A$370:$U$382,15,FALSE)/100</f>
        <v>0</v>
      </c>
      <c r="P17" s="23">
        <f>VLOOKUP(V17,[1]Sheet1!$A$370:$U$382,16,FALSE)</f>
        <v>0</v>
      </c>
      <c r="Q17" s="7">
        <f>VLOOKUP(V17,[1]Sheet1!$A$370:$U$382,17,FALSE)/100</f>
        <v>0</v>
      </c>
      <c r="R17" s="23">
        <f>VLOOKUP(V17,[1]Sheet1!$A$370:$U$382,18,FALSE)</f>
        <v>0</v>
      </c>
      <c r="S17" s="7">
        <f>VLOOKUP(V17,[1]Sheet1!$A$370:$U$382,19,FALSE)/100</f>
        <v>0</v>
      </c>
      <c r="T17" s="23">
        <f>VLOOKUP(V17,[1]Sheet1!$A$370:$U$382,20,FALSE)</f>
        <v>0</v>
      </c>
      <c r="U17" s="8">
        <f>VLOOKUP(V17,[1]Sheet1!$A$370:$U$382,21,FALSE)/100</f>
        <v>0</v>
      </c>
      <c r="V17" s="68" t="s">
        <v>54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16"/>
  <sheetViews>
    <sheetView zoomScale="80" zoomScaleNormal="80" workbookViewId="0">
      <selection activeCell="L7" sqref="L7:M14"/>
    </sheetView>
  </sheetViews>
  <sheetFormatPr baseColWidth="10" defaultColWidth="9.140625" defaultRowHeight="15" x14ac:dyDescent="0.25"/>
  <cols>
    <col min="1" max="1" width="9.140625" style="81"/>
    <col min="2" max="2" width="15.7109375" style="81" customWidth="1"/>
    <col min="3" max="13" width="13.140625" style="81" customWidth="1"/>
    <col min="14" max="14" width="9.140625" style="106"/>
    <col min="15" max="16384" width="9.140625" style="81"/>
  </cols>
  <sheetData>
    <row r="1" spans="2:13" ht="15.75" thickBot="1" x14ac:dyDescent="0.3"/>
    <row r="2" spans="2:13" ht="25.15" customHeight="1" thickTop="1" thickBot="1" x14ac:dyDescent="0.3">
      <c r="B2" s="355" t="s">
        <v>244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7"/>
    </row>
    <row r="3" spans="2:13" ht="25.15" customHeight="1" thickTop="1" thickBot="1" x14ac:dyDescent="0.3">
      <c r="B3" s="301" t="s">
        <v>285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3"/>
    </row>
    <row r="4" spans="2:13" ht="25.15" customHeight="1" thickTop="1" x14ac:dyDescent="0.25">
      <c r="B4" s="304" t="s">
        <v>76</v>
      </c>
      <c r="C4" s="359">
        <v>2014</v>
      </c>
      <c r="D4" s="360"/>
      <c r="E4" s="363">
        <v>2015</v>
      </c>
      <c r="F4" s="360"/>
      <c r="G4" s="363">
        <v>2016</v>
      </c>
      <c r="H4" s="360"/>
      <c r="I4" s="363">
        <v>2017</v>
      </c>
      <c r="J4" s="360"/>
      <c r="K4" s="363">
        <v>2018</v>
      </c>
      <c r="L4" s="365"/>
      <c r="M4" s="328" t="s">
        <v>278</v>
      </c>
    </row>
    <row r="5" spans="2:13" ht="25.15" customHeight="1" thickBot="1" x14ac:dyDescent="0.3">
      <c r="B5" s="305"/>
      <c r="C5" s="361"/>
      <c r="D5" s="362"/>
      <c r="E5" s="364"/>
      <c r="F5" s="362"/>
      <c r="G5" s="364"/>
      <c r="H5" s="362"/>
      <c r="I5" s="364"/>
      <c r="J5" s="362"/>
      <c r="K5" s="364"/>
      <c r="L5" s="366"/>
      <c r="M5" s="329"/>
    </row>
    <row r="6" spans="2:13" ht="25.15" customHeight="1" thickTop="1" thickBot="1" x14ac:dyDescent="0.3">
      <c r="B6" s="358"/>
      <c r="C6" s="172" t="s">
        <v>5</v>
      </c>
      <c r="D6" s="173" t="s">
        <v>6</v>
      </c>
      <c r="E6" s="174" t="s">
        <v>5</v>
      </c>
      <c r="F6" s="173" t="s">
        <v>6</v>
      </c>
      <c r="G6" s="174" t="s">
        <v>5</v>
      </c>
      <c r="H6" s="173" t="s">
        <v>6</v>
      </c>
      <c r="I6" s="174" t="s">
        <v>5</v>
      </c>
      <c r="J6" s="137" t="s">
        <v>6</v>
      </c>
      <c r="K6" s="174" t="s">
        <v>5</v>
      </c>
      <c r="L6" s="137" t="s">
        <v>6</v>
      </c>
      <c r="M6" s="330"/>
    </row>
    <row r="7" spans="2:13" ht="20.100000000000001" customHeight="1" thickTop="1" x14ac:dyDescent="0.25">
      <c r="B7" s="189" t="s">
        <v>77</v>
      </c>
      <c r="C7" s="148">
        <v>1981</v>
      </c>
      <c r="D7" s="175">
        <v>0.21776409805430361</v>
      </c>
      <c r="E7" s="149">
        <v>2280</v>
      </c>
      <c r="F7" s="175">
        <v>0.24025289778714437</v>
      </c>
      <c r="G7" s="149">
        <v>2064</v>
      </c>
      <c r="H7" s="175">
        <v>0.21095666394112839</v>
      </c>
      <c r="I7" s="149">
        <v>2126</v>
      </c>
      <c r="J7" s="176">
        <v>0.20001881644557343</v>
      </c>
      <c r="K7" s="149">
        <v>2489</v>
      </c>
      <c r="L7" s="176">
        <f>K7/K$14</f>
        <v>0.23592417061611373</v>
      </c>
      <c r="M7" s="164">
        <f>(K7-I7)/I7</f>
        <v>0.17074317968015051</v>
      </c>
    </row>
    <row r="8" spans="2:13" ht="20.100000000000001" customHeight="1" x14ac:dyDescent="0.25">
      <c r="B8" s="190" t="s">
        <v>78</v>
      </c>
      <c r="C8" s="148">
        <v>1973</v>
      </c>
      <c r="D8" s="175">
        <v>0.21688468725953611</v>
      </c>
      <c r="E8" s="149">
        <v>2061</v>
      </c>
      <c r="F8" s="175">
        <v>0.21717597471022129</v>
      </c>
      <c r="G8" s="149">
        <v>1990</v>
      </c>
      <c r="H8" s="175">
        <v>0.20339329517579721</v>
      </c>
      <c r="I8" s="149">
        <v>2460</v>
      </c>
      <c r="J8" s="176">
        <v>0.23144228055320351</v>
      </c>
      <c r="K8" s="149">
        <v>2154</v>
      </c>
      <c r="L8" s="176">
        <f t="shared" ref="L8:L13" si="0">K8/K$14</f>
        <v>0.20417061611374407</v>
      </c>
      <c r="M8" s="166">
        <f t="shared" ref="M8:M14" si="1">(K8-I8)/I8</f>
        <v>-0.12439024390243902</v>
      </c>
    </row>
    <row r="9" spans="2:13" ht="20.100000000000001" customHeight="1" x14ac:dyDescent="0.25">
      <c r="B9" s="190" t="s">
        <v>79</v>
      </c>
      <c r="C9" s="148">
        <v>1609</v>
      </c>
      <c r="D9" s="175">
        <v>0.1768714960976146</v>
      </c>
      <c r="E9" s="149">
        <v>1636</v>
      </c>
      <c r="F9" s="175">
        <v>0.17239199157007376</v>
      </c>
      <c r="G9" s="149">
        <v>1831</v>
      </c>
      <c r="H9" s="175">
        <v>0.18714227309893705</v>
      </c>
      <c r="I9" s="149">
        <v>1813</v>
      </c>
      <c r="J9" s="176">
        <v>0.17057107912315364</v>
      </c>
      <c r="K9" s="149">
        <v>1760</v>
      </c>
      <c r="L9" s="176">
        <f t="shared" si="0"/>
        <v>0.16682464454976303</v>
      </c>
      <c r="M9" s="166">
        <f t="shared" si="1"/>
        <v>-2.9233314947600661E-2</v>
      </c>
    </row>
    <row r="10" spans="2:13" ht="20.100000000000001" customHeight="1" x14ac:dyDescent="0.25">
      <c r="B10" s="190" t="s">
        <v>80</v>
      </c>
      <c r="C10" s="148">
        <v>1634</v>
      </c>
      <c r="D10" s="175">
        <v>0.17961965483126305</v>
      </c>
      <c r="E10" s="149">
        <v>1875</v>
      </c>
      <c r="F10" s="175">
        <v>0.19757639620653319</v>
      </c>
      <c r="G10" s="149">
        <v>1963</v>
      </c>
      <c r="H10" s="175">
        <v>0.20063368765331152</v>
      </c>
      <c r="I10" s="149">
        <v>2238</v>
      </c>
      <c r="J10" s="176">
        <v>0.2105560259666949</v>
      </c>
      <c r="K10" s="149">
        <v>2053</v>
      </c>
      <c r="L10" s="176">
        <f t="shared" si="0"/>
        <v>0.19459715639810427</v>
      </c>
      <c r="M10" s="166">
        <f t="shared" si="1"/>
        <v>-8.2663092046470057E-2</v>
      </c>
    </row>
    <row r="11" spans="2:13" ht="20.100000000000001" customHeight="1" x14ac:dyDescent="0.25">
      <c r="B11" s="190" t="s">
        <v>81</v>
      </c>
      <c r="C11" s="148">
        <v>1494</v>
      </c>
      <c r="D11" s="175">
        <v>0.16422996592283171</v>
      </c>
      <c r="E11" s="149">
        <v>1247</v>
      </c>
      <c r="F11" s="175">
        <v>0.13140147523709167</v>
      </c>
      <c r="G11" s="149">
        <v>1545</v>
      </c>
      <c r="H11" s="175">
        <v>0.15791087489779232</v>
      </c>
      <c r="I11" s="149">
        <v>1538</v>
      </c>
      <c r="J11" s="176">
        <v>0.14469846645968579</v>
      </c>
      <c r="K11" s="149">
        <v>1718</v>
      </c>
      <c r="L11" s="176">
        <f t="shared" si="0"/>
        <v>0.1628436018957346</v>
      </c>
      <c r="M11" s="166">
        <f t="shared" si="1"/>
        <v>0.11703511053315994</v>
      </c>
    </row>
    <row r="12" spans="2:13" ht="20.100000000000001" customHeight="1" x14ac:dyDescent="0.25">
      <c r="B12" s="190" t="s">
        <v>82</v>
      </c>
      <c r="C12" s="148">
        <v>232</v>
      </c>
      <c r="D12" s="175">
        <v>2.5502913048257667E-2</v>
      </c>
      <c r="E12" s="149">
        <v>199</v>
      </c>
      <c r="F12" s="175">
        <v>2.0969441517386722E-2</v>
      </c>
      <c r="G12" s="149">
        <v>227</v>
      </c>
      <c r="H12" s="175">
        <v>2.3201144726083402E-2</v>
      </c>
      <c r="I12" s="149">
        <v>226</v>
      </c>
      <c r="J12" s="176">
        <v>2.126258349797723E-2</v>
      </c>
      <c r="K12" s="149">
        <v>190</v>
      </c>
      <c r="L12" s="176">
        <f t="shared" si="0"/>
        <v>1.8009478672985781E-2</v>
      </c>
      <c r="M12" s="166">
        <f t="shared" si="1"/>
        <v>-0.15929203539823009</v>
      </c>
    </row>
    <row r="13" spans="2:13" ht="20.100000000000001" customHeight="1" thickBot="1" x14ac:dyDescent="0.3">
      <c r="B13" s="190" t="s">
        <v>83</v>
      </c>
      <c r="C13" s="148">
        <v>174</v>
      </c>
      <c r="D13" s="175">
        <v>1.9127184786193251E-2</v>
      </c>
      <c r="E13" s="149">
        <v>192</v>
      </c>
      <c r="F13" s="175">
        <v>2.0231822971548998E-2</v>
      </c>
      <c r="G13" s="149">
        <v>164</v>
      </c>
      <c r="H13" s="175">
        <v>1.6762060506950123E-2</v>
      </c>
      <c r="I13" s="149">
        <v>228</v>
      </c>
      <c r="J13" s="176">
        <v>2.1450747953711543E-2</v>
      </c>
      <c r="K13" s="149">
        <v>186</v>
      </c>
      <c r="L13" s="176">
        <f t="shared" si="0"/>
        <v>1.7630331753554503E-2</v>
      </c>
      <c r="M13" s="166">
        <f t="shared" si="1"/>
        <v>-0.18421052631578946</v>
      </c>
    </row>
    <row r="14" spans="2:13" ht="20.100000000000001" customHeight="1" thickTop="1" thickBot="1" x14ac:dyDescent="0.3">
      <c r="B14" s="141" t="s">
        <v>32</v>
      </c>
      <c r="C14" s="156">
        <v>9097</v>
      </c>
      <c r="D14" s="178">
        <v>1</v>
      </c>
      <c r="E14" s="157">
        <v>9490</v>
      </c>
      <c r="F14" s="178">
        <v>1</v>
      </c>
      <c r="G14" s="157">
        <v>9784</v>
      </c>
      <c r="H14" s="178">
        <v>1</v>
      </c>
      <c r="I14" s="157">
        <v>10629</v>
      </c>
      <c r="J14" s="170">
        <v>1</v>
      </c>
      <c r="K14" s="157">
        <v>10550</v>
      </c>
      <c r="L14" s="170">
        <f>SUM(L7:L13)</f>
        <v>1</v>
      </c>
      <c r="M14" s="191">
        <f t="shared" si="1"/>
        <v>-7.4324960015053161E-3</v>
      </c>
    </row>
    <row r="15" spans="2:13" ht="15.75" thickTop="1" x14ac:dyDescent="0.25">
      <c r="B15" s="9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</row>
    <row r="16" spans="2:13" x14ac:dyDescent="0.25">
      <c r="I16" s="82"/>
      <c r="K16" s="82"/>
    </row>
  </sheetData>
  <mergeCells count="9">
    <mergeCell ref="M4:M6"/>
    <mergeCell ref="B2:M2"/>
    <mergeCell ref="B3:M3"/>
    <mergeCell ref="B4:B6"/>
    <mergeCell ref="C4:D5"/>
    <mergeCell ref="E4:F5"/>
    <mergeCell ref="G4:H5"/>
    <mergeCell ref="I4:J5"/>
    <mergeCell ref="K4:L5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19"/>
  <sheetViews>
    <sheetView zoomScale="80" zoomScaleNormal="80" workbookViewId="0">
      <selection activeCell="M6" sqref="M6:M14"/>
    </sheetView>
  </sheetViews>
  <sheetFormatPr baseColWidth="10" defaultColWidth="9.140625" defaultRowHeight="15" x14ac:dyDescent="0.25"/>
  <cols>
    <col min="1" max="1" width="9.140625" style="81"/>
    <col min="2" max="2" width="17.7109375" style="81" customWidth="1"/>
    <col min="3" max="12" width="11.140625" style="81" customWidth="1"/>
    <col min="13" max="16384" width="9.140625" style="81"/>
  </cols>
  <sheetData>
    <row r="1" spans="2:13" ht="15.75" thickBot="1" x14ac:dyDescent="0.3"/>
    <row r="2" spans="2:13" ht="25.15" customHeight="1" thickTop="1" thickBot="1" x14ac:dyDescent="0.3">
      <c r="B2" s="301" t="s">
        <v>286</v>
      </c>
      <c r="C2" s="302"/>
      <c r="D2" s="302"/>
      <c r="E2" s="302"/>
      <c r="F2" s="302"/>
      <c r="G2" s="302"/>
      <c r="H2" s="302"/>
      <c r="I2" s="302"/>
      <c r="J2" s="302"/>
      <c r="K2" s="302"/>
      <c r="L2" s="303"/>
    </row>
    <row r="3" spans="2:13" ht="25.15" customHeight="1" thickTop="1" thickBot="1" x14ac:dyDescent="0.3">
      <c r="B3" s="304" t="s">
        <v>84</v>
      </c>
      <c r="C3" s="308" t="s">
        <v>85</v>
      </c>
      <c r="D3" s="308"/>
      <c r="E3" s="308"/>
      <c r="F3" s="308"/>
      <c r="G3" s="308"/>
      <c r="H3" s="308"/>
      <c r="I3" s="308"/>
      <c r="J3" s="308"/>
      <c r="K3" s="310" t="s">
        <v>32</v>
      </c>
      <c r="L3" s="311"/>
    </row>
    <row r="4" spans="2:13" ht="25.15" customHeight="1" thickTop="1" thickBot="1" x14ac:dyDescent="0.3">
      <c r="B4" s="305"/>
      <c r="C4" s="359" t="s">
        <v>34</v>
      </c>
      <c r="D4" s="360"/>
      <c r="E4" s="363" t="s">
        <v>198</v>
      </c>
      <c r="F4" s="360"/>
      <c r="G4" s="363" t="s">
        <v>53</v>
      </c>
      <c r="H4" s="360"/>
      <c r="I4" s="367" t="s">
        <v>35</v>
      </c>
      <c r="J4" s="365"/>
      <c r="K4" s="312"/>
      <c r="L4" s="313"/>
    </row>
    <row r="5" spans="2:13" ht="25.15" customHeight="1" thickTop="1" thickBot="1" x14ac:dyDescent="0.3">
      <c r="B5" s="358"/>
      <c r="C5" s="172" t="s">
        <v>5</v>
      </c>
      <c r="D5" s="173" t="s">
        <v>6</v>
      </c>
      <c r="E5" s="174" t="s">
        <v>5</v>
      </c>
      <c r="F5" s="173" t="s">
        <v>6</v>
      </c>
      <c r="G5" s="174" t="s">
        <v>5</v>
      </c>
      <c r="H5" s="173" t="s">
        <v>6</v>
      </c>
      <c r="I5" s="174" t="s">
        <v>5</v>
      </c>
      <c r="J5" s="137" t="s">
        <v>6</v>
      </c>
      <c r="K5" s="172" t="s">
        <v>5</v>
      </c>
      <c r="L5" s="138" t="s">
        <v>6</v>
      </c>
    </row>
    <row r="6" spans="2:13" ht="20.100000000000001" customHeight="1" thickTop="1" x14ac:dyDescent="0.25">
      <c r="B6" s="189" t="s">
        <v>77</v>
      </c>
      <c r="C6" s="125">
        <v>676</v>
      </c>
      <c r="D6" s="175">
        <v>0.22077073807968647</v>
      </c>
      <c r="E6" s="127">
        <v>1725</v>
      </c>
      <c r="F6" s="175">
        <v>0.24275260343371799</v>
      </c>
      <c r="G6" s="127">
        <v>87</v>
      </c>
      <c r="H6" s="175">
        <v>0.23138297872340424</v>
      </c>
      <c r="I6" s="127">
        <v>1</v>
      </c>
      <c r="J6" s="195">
        <v>0.16666666666666666</v>
      </c>
      <c r="K6" s="133">
        <v>2489</v>
      </c>
      <c r="L6" s="177">
        <v>0.23592417061611373</v>
      </c>
      <c r="M6" s="106"/>
    </row>
    <row r="7" spans="2:13" ht="20.100000000000001" customHeight="1" x14ac:dyDescent="0.25">
      <c r="B7" s="190" t="s">
        <v>78</v>
      </c>
      <c r="C7" s="125">
        <v>611</v>
      </c>
      <c r="D7" s="175">
        <v>0.19954278249510124</v>
      </c>
      <c r="E7" s="127">
        <v>1474</v>
      </c>
      <c r="F7" s="175">
        <v>0.20743034055727555</v>
      </c>
      <c r="G7" s="127">
        <v>68</v>
      </c>
      <c r="H7" s="175">
        <v>0.18085106382978725</v>
      </c>
      <c r="I7" s="127">
        <v>1</v>
      </c>
      <c r="J7" s="195">
        <v>0.16666666666666666</v>
      </c>
      <c r="K7" s="133">
        <v>2154</v>
      </c>
      <c r="L7" s="177">
        <v>0.20417061611374407</v>
      </c>
      <c r="M7" s="106"/>
    </row>
    <row r="8" spans="2:13" ht="20.100000000000001" customHeight="1" x14ac:dyDescent="0.25">
      <c r="B8" s="190" t="s">
        <v>79</v>
      </c>
      <c r="C8" s="125">
        <v>522</v>
      </c>
      <c r="D8" s="175">
        <v>0.170476812540823</v>
      </c>
      <c r="E8" s="127">
        <v>1175</v>
      </c>
      <c r="F8" s="175">
        <v>0.16535322262876442</v>
      </c>
      <c r="G8" s="127">
        <v>62</v>
      </c>
      <c r="H8" s="175">
        <v>0.16489361702127658</v>
      </c>
      <c r="I8" s="127">
        <v>1</v>
      </c>
      <c r="J8" s="195">
        <v>0.16666666666666666</v>
      </c>
      <c r="K8" s="133">
        <v>1760</v>
      </c>
      <c r="L8" s="177">
        <v>0.16682464454976303</v>
      </c>
      <c r="M8" s="106"/>
    </row>
    <row r="9" spans="2:13" ht="20.100000000000001" customHeight="1" x14ac:dyDescent="0.25">
      <c r="B9" s="190" t="s">
        <v>80</v>
      </c>
      <c r="C9" s="125">
        <v>593</v>
      </c>
      <c r="D9" s="175">
        <v>0.19366427171783149</v>
      </c>
      <c r="E9" s="127">
        <v>1382</v>
      </c>
      <c r="F9" s="175">
        <v>0.19448353504081059</v>
      </c>
      <c r="G9" s="127">
        <v>76</v>
      </c>
      <c r="H9" s="175">
        <v>0.20212765957446807</v>
      </c>
      <c r="I9" s="127">
        <v>2</v>
      </c>
      <c r="J9" s="195">
        <v>0.33333333333333331</v>
      </c>
      <c r="K9" s="133">
        <v>2053</v>
      </c>
      <c r="L9" s="177">
        <v>0.19459715639810427</v>
      </c>
      <c r="M9" s="106"/>
    </row>
    <row r="10" spans="2:13" ht="20.100000000000001" customHeight="1" x14ac:dyDescent="0.25">
      <c r="B10" s="190" t="s">
        <v>81</v>
      </c>
      <c r="C10" s="125">
        <v>577</v>
      </c>
      <c r="D10" s="175">
        <v>0.18843892880470281</v>
      </c>
      <c r="E10" s="127">
        <v>1077</v>
      </c>
      <c r="F10" s="175">
        <v>0.15156206023079088</v>
      </c>
      <c r="G10" s="127">
        <v>63</v>
      </c>
      <c r="H10" s="175">
        <v>0.16755319148936171</v>
      </c>
      <c r="I10" s="127">
        <v>1</v>
      </c>
      <c r="J10" s="195">
        <v>0.16666666666666666</v>
      </c>
      <c r="K10" s="133">
        <v>1718</v>
      </c>
      <c r="L10" s="177">
        <v>0.1628436018957346</v>
      </c>
      <c r="M10" s="106"/>
    </row>
    <row r="11" spans="2:13" ht="20.100000000000001" customHeight="1" x14ac:dyDescent="0.25">
      <c r="B11" s="190" t="s">
        <v>82</v>
      </c>
      <c r="C11" s="125">
        <v>49</v>
      </c>
      <c r="D11" s="175">
        <v>1.6002612671456563E-2</v>
      </c>
      <c r="E11" s="127">
        <v>128</v>
      </c>
      <c r="F11" s="175">
        <v>1.8012946805516464E-2</v>
      </c>
      <c r="G11" s="127">
        <v>13</v>
      </c>
      <c r="H11" s="175">
        <v>3.4574468085106384E-2</v>
      </c>
      <c r="I11" s="127">
        <v>0</v>
      </c>
      <c r="J11" s="195">
        <v>0</v>
      </c>
      <c r="K11" s="133">
        <v>190</v>
      </c>
      <c r="L11" s="177">
        <v>1.8009478672985781E-2</v>
      </c>
      <c r="M11" s="106"/>
    </row>
    <row r="12" spans="2:13" ht="20.100000000000001" customHeight="1" thickBot="1" x14ac:dyDescent="0.3">
      <c r="B12" s="190" t="s">
        <v>83</v>
      </c>
      <c r="C12" s="125">
        <v>34</v>
      </c>
      <c r="D12" s="175">
        <v>1.1103853690398433E-2</v>
      </c>
      <c r="E12" s="127">
        <v>145</v>
      </c>
      <c r="F12" s="175">
        <v>2.0405291303124122E-2</v>
      </c>
      <c r="G12" s="127">
        <v>7</v>
      </c>
      <c r="H12" s="175">
        <v>1.8617021276595744E-2</v>
      </c>
      <c r="I12" s="127">
        <v>0</v>
      </c>
      <c r="J12" s="195">
        <v>0</v>
      </c>
      <c r="K12" s="133">
        <v>186</v>
      </c>
      <c r="L12" s="177">
        <v>1.7630331753554503E-2</v>
      </c>
      <c r="M12" s="106"/>
    </row>
    <row r="13" spans="2:13" ht="20.100000000000001" customHeight="1" thickTop="1" thickBot="1" x14ac:dyDescent="0.3">
      <c r="B13" s="141" t="s">
        <v>32</v>
      </c>
      <c r="C13" s="144">
        <v>3062</v>
      </c>
      <c r="D13" s="178">
        <v>1</v>
      </c>
      <c r="E13" s="146">
        <v>7106</v>
      </c>
      <c r="F13" s="178">
        <v>1</v>
      </c>
      <c r="G13" s="146">
        <v>376</v>
      </c>
      <c r="H13" s="178">
        <v>1</v>
      </c>
      <c r="I13" s="146">
        <v>6</v>
      </c>
      <c r="J13" s="170">
        <v>0.99999999999999989</v>
      </c>
      <c r="K13" s="144">
        <v>10550</v>
      </c>
      <c r="L13" s="179">
        <v>1</v>
      </c>
      <c r="M13" s="106"/>
    </row>
    <row r="14" spans="2:13" ht="16.5" thickTop="1" thickBot="1" x14ac:dyDescent="0.3">
      <c r="B14" s="95"/>
      <c r="C14" s="96"/>
      <c r="D14" s="97"/>
      <c r="E14" s="96"/>
      <c r="F14" s="97"/>
      <c r="G14" s="96"/>
      <c r="H14" s="97"/>
      <c r="I14" s="96"/>
      <c r="J14" s="97"/>
      <c r="K14" s="96"/>
      <c r="L14" s="97"/>
    </row>
    <row r="15" spans="2:13" ht="15.75" thickTop="1" x14ac:dyDescent="0.25">
      <c r="B15" s="180" t="s">
        <v>36</v>
      </c>
      <c r="C15" s="181"/>
      <c r="D15" s="181"/>
      <c r="E15" s="139"/>
      <c r="F15" s="188"/>
      <c r="G15" s="98"/>
      <c r="H15" s="98"/>
      <c r="I15" s="98"/>
      <c r="J15" s="188"/>
      <c r="K15" s="102"/>
      <c r="L15" s="98"/>
    </row>
    <row r="16" spans="2:13" ht="15.75" thickBot="1" x14ac:dyDescent="0.3">
      <c r="B16" s="182" t="s">
        <v>199</v>
      </c>
      <c r="C16" s="183"/>
      <c r="D16" s="183"/>
      <c r="E16" s="140"/>
      <c r="F16" s="98"/>
      <c r="G16" s="98"/>
      <c r="H16" s="98"/>
      <c r="I16" s="98"/>
      <c r="J16" s="98"/>
      <c r="K16" s="98"/>
      <c r="L16" s="98"/>
    </row>
    <row r="17" spans="2:12" ht="15.75" thickTop="1" x14ac:dyDescent="0.2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Y20"/>
  <sheetViews>
    <sheetView zoomScale="80" zoomScaleNormal="80" workbookViewId="0">
      <selection activeCell="Y8" sqref="Y8:Y15"/>
    </sheetView>
  </sheetViews>
  <sheetFormatPr baseColWidth="10" defaultColWidth="9.140625" defaultRowHeight="15" x14ac:dyDescent="0.25"/>
  <cols>
    <col min="1" max="1" width="9.140625" style="81"/>
    <col min="2" max="2" width="15.7109375" style="81" customWidth="1"/>
    <col min="3" max="24" width="10.85546875" style="81" customWidth="1"/>
    <col min="25" max="16384" width="9.140625" style="81"/>
  </cols>
  <sheetData>
    <row r="1" spans="2:25" ht="15.75" thickBot="1" x14ac:dyDescent="0.3"/>
    <row r="2" spans="2:25" ht="25.15" customHeight="1" thickTop="1" thickBot="1" x14ac:dyDescent="0.3">
      <c r="B2" s="301" t="s">
        <v>287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9"/>
    </row>
    <row r="3" spans="2:25" ht="25.15" customHeight="1" thickTop="1" thickBot="1" x14ac:dyDescent="0.3">
      <c r="B3" s="304" t="s">
        <v>76</v>
      </c>
      <c r="C3" s="308" t="s">
        <v>37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10" t="s">
        <v>32</v>
      </c>
      <c r="X3" s="311"/>
    </row>
    <row r="4" spans="2:25" ht="25.15" customHeight="1" thickTop="1" thickBot="1" x14ac:dyDescent="0.3">
      <c r="B4" s="370"/>
      <c r="C4" s="333" t="s">
        <v>38</v>
      </c>
      <c r="D4" s="371"/>
      <c r="E4" s="371"/>
      <c r="F4" s="371"/>
      <c r="G4" s="371"/>
      <c r="H4" s="371"/>
      <c r="I4" s="371"/>
      <c r="J4" s="371"/>
      <c r="K4" s="371"/>
      <c r="L4" s="372"/>
      <c r="M4" s="333" t="s">
        <v>39</v>
      </c>
      <c r="N4" s="308"/>
      <c r="O4" s="308"/>
      <c r="P4" s="308"/>
      <c r="Q4" s="308"/>
      <c r="R4" s="308"/>
      <c r="S4" s="308"/>
      <c r="T4" s="308"/>
      <c r="U4" s="308"/>
      <c r="V4" s="309"/>
      <c r="W4" s="312"/>
      <c r="X4" s="313"/>
    </row>
    <row r="5" spans="2:25" ht="25.15" customHeight="1" thickTop="1" thickBot="1" x14ac:dyDescent="0.3">
      <c r="B5" s="370"/>
      <c r="C5" s="333" t="s">
        <v>33</v>
      </c>
      <c r="D5" s="308"/>
      <c r="E5" s="308"/>
      <c r="F5" s="308"/>
      <c r="G5" s="308"/>
      <c r="H5" s="308"/>
      <c r="I5" s="308"/>
      <c r="J5" s="308"/>
      <c r="K5" s="359" t="s">
        <v>32</v>
      </c>
      <c r="L5" s="365"/>
      <c r="M5" s="308" t="s">
        <v>33</v>
      </c>
      <c r="N5" s="308"/>
      <c r="O5" s="308"/>
      <c r="P5" s="308"/>
      <c r="Q5" s="308"/>
      <c r="R5" s="308"/>
      <c r="S5" s="308"/>
      <c r="T5" s="308"/>
      <c r="U5" s="359" t="s">
        <v>32</v>
      </c>
      <c r="V5" s="365"/>
      <c r="W5" s="312"/>
      <c r="X5" s="313"/>
    </row>
    <row r="6" spans="2:25" ht="25.15" customHeight="1" thickTop="1" thickBot="1" x14ac:dyDescent="0.3">
      <c r="B6" s="370"/>
      <c r="C6" s="359" t="s">
        <v>34</v>
      </c>
      <c r="D6" s="360"/>
      <c r="E6" s="363" t="s">
        <v>198</v>
      </c>
      <c r="F6" s="360"/>
      <c r="G6" s="363" t="s">
        <v>53</v>
      </c>
      <c r="H6" s="360"/>
      <c r="I6" s="375" t="s">
        <v>35</v>
      </c>
      <c r="J6" s="375"/>
      <c r="K6" s="373"/>
      <c r="L6" s="374"/>
      <c r="M6" s="359" t="s">
        <v>34</v>
      </c>
      <c r="N6" s="360"/>
      <c r="O6" s="363" t="s">
        <v>198</v>
      </c>
      <c r="P6" s="360"/>
      <c r="Q6" s="363" t="s">
        <v>53</v>
      </c>
      <c r="R6" s="360"/>
      <c r="S6" s="375" t="s">
        <v>35</v>
      </c>
      <c r="T6" s="375"/>
      <c r="U6" s="373"/>
      <c r="V6" s="374"/>
      <c r="W6" s="314"/>
      <c r="X6" s="315"/>
    </row>
    <row r="7" spans="2:25" ht="25.15" customHeight="1" thickTop="1" thickBot="1" x14ac:dyDescent="0.3">
      <c r="B7" s="332"/>
      <c r="C7" s="172" t="s">
        <v>5</v>
      </c>
      <c r="D7" s="173" t="s">
        <v>6</v>
      </c>
      <c r="E7" s="174" t="s">
        <v>5</v>
      </c>
      <c r="F7" s="173" t="s">
        <v>6</v>
      </c>
      <c r="G7" s="174" t="s">
        <v>5</v>
      </c>
      <c r="H7" s="173" t="s">
        <v>6</v>
      </c>
      <c r="I7" s="174" t="s">
        <v>5</v>
      </c>
      <c r="J7" s="137" t="s">
        <v>6</v>
      </c>
      <c r="K7" s="172" t="s">
        <v>5</v>
      </c>
      <c r="L7" s="138" t="s">
        <v>6</v>
      </c>
      <c r="M7" s="172" t="s">
        <v>5</v>
      </c>
      <c r="N7" s="173" t="s">
        <v>6</v>
      </c>
      <c r="O7" s="174" t="s">
        <v>5</v>
      </c>
      <c r="P7" s="173" t="s">
        <v>6</v>
      </c>
      <c r="Q7" s="174" t="s">
        <v>5</v>
      </c>
      <c r="R7" s="173" t="s">
        <v>6</v>
      </c>
      <c r="S7" s="174" t="s">
        <v>5</v>
      </c>
      <c r="T7" s="137" t="s">
        <v>6</v>
      </c>
      <c r="U7" s="172" t="s">
        <v>5</v>
      </c>
      <c r="V7" s="138" t="s">
        <v>6</v>
      </c>
      <c r="W7" s="172" t="s">
        <v>5</v>
      </c>
      <c r="X7" s="138" t="s">
        <v>6</v>
      </c>
    </row>
    <row r="8" spans="2:25" ht="20.100000000000001" customHeight="1" thickTop="1" x14ac:dyDescent="0.25">
      <c r="B8" s="190" t="s">
        <v>77</v>
      </c>
      <c r="C8" s="125">
        <v>460</v>
      </c>
      <c r="D8" s="131">
        <v>0.22482893450635386</v>
      </c>
      <c r="E8" s="127">
        <v>1085</v>
      </c>
      <c r="F8" s="131">
        <v>0.23999115239991153</v>
      </c>
      <c r="G8" s="127">
        <v>49</v>
      </c>
      <c r="H8" s="131">
        <v>0.21212121212121213</v>
      </c>
      <c r="I8" s="201">
        <v>1</v>
      </c>
      <c r="J8" s="199">
        <v>0.25</v>
      </c>
      <c r="K8" s="125">
        <v>1595</v>
      </c>
      <c r="L8" s="132">
        <v>0.23448985592472801</v>
      </c>
      <c r="M8" s="125">
        <v>216</v>
      </c>
      <c r="N8" s="131">
        <v>0.2125984251968504</v>
      </c>
      <c r="O8" s="127">
        <v>640</v>
      </c>
      <c r="P8" s="131">
        <v>0.24758220502901354</v>
      </c>
      <c r="Q8" s="127">
        <v>38</v>
      </c>
      <c r="R8" s="131">
        <v>0.2620689655172414</v>
      </c>
      <c r="S8" s="127">
        <v>0</v>
      </c>
      <c r="T8" s="197">
        <v>0</v>
      </c>
      <c r="U8" s="133">
        <v>894</v>
      </c>
      <c r="V8" s="132">
        <v>0.23852721451440767</v>
      </c>
      <c r="W8" s="133">
        <v>2489</v>
      </c>
      <c r="X8" s="132">
        <v>0.23592417061611373</v>
      </c>
      <c r="Y8" s="106"/>
    </row>
    <row r="9" spans="2:25" ht="20.100000000000001" customHeight="1" x14ac:dyDescent="0.25">
      <c r="B9" s="190" t="s">
        <v>78</v>
      </c>
      <c r="C9" s="125">
        <v>441</v>
      </c>
      <c r="D9" s="131">
        <v>0.2155425219941349</v>
      </c>
      <c r="E9" s="127">
        <v>937</v>
      </c>
      <c r="F9" s="131">
        <v>0.20725503207255033</v>
      </c>
      <c r="G9" s="127">
        <v>45</v>
      </c>
      <c r="H9" s="131">
        <v>0.19480519480519481</v>
      </c>
      <c r="I9" s="201">
        <v>0</v>
      </c>
      <c r="J9" s="199">
        <v>0</v>
      </c>
      <c r="K9" s="125">
        <v>1423</v>
      </c>
      <c r="L9" s="132">
        <v>0.20920317553660689</v>
      </c>
      <c r="M9" s="125">
        <v>170</v>
      </c>
      <c r="N9" s="131">
        <v>0.1673228346456693</v>
      </c>
      <c r="O9" s="127">
        <v>537</v>
      </c>
      <c r="P9" s="131">
        <v>0.20773694390715666</v>
      </c>
      <c r="Q9" s="127">
        <v>23</v>
      </c>
      <c r="R9" s="131">
        <v>0.15862068965517243</v>
      </c>
      <c r="S9" s="127">
        <v>1</v>
      </c>
      <c r="T9" s="197">
        <v>0.5</v>
      </c>
      <c r="U9" s="133">
        <v>731</v>
      </c>
      <c r="V9" s="132">
        <v>0.19503735325506938</v>
      </c>
      <c r="W9" s="133">
        <v>2154</v>
      </c>
      <c r="X9" s="132">
        <v>0.20417061611374407</v>
      </c>
      <c r="Y9" s="106"/>
    </row>
    <row r="10" spans="2:25" ht="20.100000000000001" customHeight="1" x14ac:dyDescent="0.25">
      <c r="B10" s="190" t="s">
        <v>79</v>
      </c>
      <c r="C10" s="125">
        <v>338</v>
      </c>
      <c r="D10" s="131">
        <v>0.16520039100684261</v>
      </c>
      <c r="E10" s="127">
        <v>726</v>
      </c>
      <c r="F10" s="131">
        <v>0.16058394160583941</v>
      </c>
      <c r="G10" s="127">
        <v>37</v>
      </c>
      <c r="H10" s="131">
        <v>0.16017316017316016</v>
      </c>
      <c r="I10" s="201">
        <v>0</v>
      </c>
      <c r="J10" s="199">
        <v>0</v>
      </c>
      <c r="K10" s="125">
        <v>1101</v>
      </c>
      <c r="L10" s="132">
        <v>0.16186415760070569</v>
      </c>
      <c r="M10" s="125">
        <v>184</v>
      </c>
      <c r="N10" s="131">
        <v>0.18110236220472442</v>
      </c>
      <c r="O10" s="127">
        <v>449</v>
      </c>
      <c r="P10" s="131">
        <v>0.17369439071566731</v>
      </c>
      <c r="Q10" s="127">
        <v>25</v>
      </c>
      <c r="R10" s="131">
        <v>0.17241379310344829</v>
      </c>
      <c r="S10" s="127">
        <v>1</v>
      </c>
      <c r="T10" s="197">
        <v>0.5</v>
      </c>
      <c r="U10" s="133">
        <v>659</v>
      </c>
      <c r="V10" s="132">
        <v>0.17582710779082178</v>
      </c>
      <c r="W10" s="133">
        <v>1760</v>
      </c>
      <c r="X10" s="132">
        <v>0.16682464454976303</v>
      </c>
      <c r="Y10" s="106"/>
    </row>
    <row r="11" spans="2:25" ht="20.100000000000001" customHeight="1" x14ac:dyDescent="0.25">
      <c r="B11" s="190" t="s">
        <v>80</v>
      </c>
      <c r="C11" s="125">
        <v>396</v>
      </c>
      <c r="D11" s="131">
        <v>0.19354838709677419</v>
      </c>
      <c r="E11" s="127">
        <v>920</v>
      </c>
      <c r="F11" s="131">
        <v>0.20349480203494802</v>
      </c>
      <c r="G11" s="127">
        <v>52</v>
      </c>
      <c r="H11" s="131">
        <v>0.22510822510822512</v>
      </c>
      <c r="I11" s="201">
        <v>2</v>
      </c>
      <c r="J11" s="199">
        <v>0.5</v>
      </c>
      <c r="K11" s="125">
        <v>1370</v>
      </c>
      <c r="L11" s="132">
        <v>0.20141134960305793</v>
      </c>
      <c r="M11" s="125">
        <v>197</v>
      </c>
      <c r="N11" s="131">
        <v>0.19389763779527558</v>
      </c>
      <c r="O11" s="127">
        <v>462</v>
      </c>
      <c r="P11" s="131">
        <v>0.17872340425531916</v>
      </c>
      <c r="Q11" s="127">
        <v>24</v>
      </c>
      <c r="R11" s="131">
        <v>0.16551724137931034</v>
      </c>
      <c r="S11" s="127">
        <v>0</v>
      </c>
      <c r="T11" s="197">
        <v>0</v>
      </c>
      <c r="U11" s="133">
        <v>683</v>
      </c>
      <c r="V11" s="132">
        <v>0.18223052294557096</v>
      </c>
      <c r="W11" s="133">
        <v>2053</v>
      </c>
      <c r="X11" s="132">
        <v>0.19459715639810427</v>
      </c>
      <c r="Y11" s="106"/>
    </row>
    <row r="12" spans="2:25" ht="20.100000000000001" customHeight="1" x14ac:dyDescent="0.25">
      <c r="B12" s="190" t="s">
        <v>81</v>
      </c>
      <c r="C12" s="125">
        <v>368</v>
      </c>
      <c r="D12" s="131">
        <v>0.1798631476050831</v>
      </c>
      <c r="E12" s="127">
        <v>711</v>
      </c>
      <c r="F12" s="131">
        <v>0.15726609157266092</v>
      </c>
      <c r="G12" s="127">
        <v>38</v>
      </c>
      <c r="H12" s="131">
        <v>0.16450216450216451</v>
      </c>
      <c r="I12" s="201">
        <v>1</v>
      </c>
      <c r="J12" s="199">
        <v>0.25</v>
      </c>
      <c r="K12" s="125">
        <v>1118</v>
      </c>
      <c r="L12" s="132">
        <v>0.16436342252278741</v>
      </c>
      <c r="M12" s="125">
        <v>209</v>
      </c>
      <c r="N12" s="131">
        <v>0.20570866141732283</v>
      </c>
      <c r="O12" s="127">
        <v>366</v>
      </c>
      <c r="P12" s="131">
        <v>0.14158607350096711</v>
      </c>
      <c r="Q12" s="127">
        <v>25</v>
      </c>
      <c r="R12" s="131">
        <v>0.17241379310344829</v>
      </c>
      <c r="S12" s="127">
        <v>0</v>
      </c>
      <c r="T12" s="197">
        <v>0</v>
      </c>
      <c r="U12" s="133">
        <v>600</v>
      </c>
      <c r="V12" s="132">
        <v>0.16008537886872998</v>
      </c>
      <c r="W12" s="133">
        <v>1718</v>
      </c>
      <c r="X12" s="132">
        <v>0.1628436018957346</v>
      </c>
      <c r="Y12" s="106"/>
    </row>
    <row r="13" spans="2:25" ht="20.100000000000001" customHeight="1" x14ac:dyDescent="0.25">
      <c r="B13" s="190" t="s">
        <v>82</v>
      </c>
      <c r="C13" s="125">
        <v>26</v>
      </c>
      <c r="D13" s="131">
        <v>1.2707722385141741E-2</v>
      </c>
      <c r="E13" s="127">
        <v>69</v>
      </c>
      <c r="F13" s="131">
        <v>1.5262110152621102E-2</v>
      </c>
      <c r="G13" s="127">
        <v>5</v>
      </c>
      <c r="H13" s="131">
        <v>2.1645021645021644E-2</v>
      </c>
      <c r="I13" s="201">
        <v>0</v>
      </c>
      <c r="J13" s="199">
        <v>0</v>
      </c>
      <c r="K13" s="125">
        <v>100</v>
      </c>
      <c r="L13" s="132">
        <v>1.4701558365186709E-2</v>
      </c>
      <c r="M13" s="125">
        <v>23</v>
      </c>
      <c r="N13" s="131">
        <v>2.2637795275590553E-2</v>
      </c>
      <c r="O13" s="127">
        <v>59</v>
      </c>
      <c r="P13" s="131">
        <v>2.2823984526112187E-2</v>
      </c>
      <c r="Q13" s="127">
        <v>8</v>
      </c>
      <c r="R13" s="131">
        <v>5.5172413793103448E-2</v>
      </c>
      <c r="S13" s="127">
        <v>0</v>
      </c>
      <c r="T13" s="197">
        <v>0</v>
      </c>
      <c r="U13" s="133">
        <v>90</v>
      </c>
      <c r="V13" s="132">
        <v>2.4012806830309499E-2</v>
      </c>
      <c r="W13" s="133">
        <v>190</v>
      </c>
      <c r="X13" s="132">
        <v>1.8009478672985781E-2</v>
      </c>
      <c r="Y13" s="106"/>
    </row>
    <row r="14" spans="2:25" ht="20.100000000000001" customHeight="1" thickBot="1" x14ac:dyDescent="0.3">
      <c r="B14" s="190" t="s">
        <v>83</v>
      </c>
      <c r="C14" s="125">
        <v>17</v>
      </c>
      <c r="D14" s="131">
        <v>8.3088954056695988E-3</v>
      </c>
      <c r="E14" s="127">
        <v>73</v>
      </c>
      <c r="F14" s="131">
        <v>1.61468701614687E-2</v>
      </c>
      <c r="G14" s="127">
        <v>5</v>
      </c>
      <c r="H14" s="131">
        <v>2.1645021645021644E-2</v>
      </c>
      <c r="I14" s="201">
        <v>0</v>
      </c>
      <c r="J14" s="199">
        <v>0</v>
      </c>
      <c r="K14" s="125">
        <v>95</v>
      </c>
      <c r="L14" s="132">
        <v>1.3966480446927373E-2</v>
      </c>
      <c r="M14" s="125">
        <v>17</v>
      </c>
      <c r="N14" s="131">
        <v>1.6732283464566931E-2</v>
      </c>
      <c r="O14" s="127">
        <v>72</v>
      </c>
      <c r="P14" s="131">
        <v>2.7852998065764023E-2</v>
      </c>
      <c r="Q14" s="127">
        <v>2</v>
      </c>
      <c r="R14" s="131">
        <v>1.3793103448275862E-2</v>
      </c>
      <c r="S14" s="127">
        <v>0</v>
      </c>
      <c r="T14" s="197">
        <v>0</v>
      </c>
      <c r="U14" s="133">
        <v>91</v>
      </c>
      <c r="V14" s="132">
        <v>2.4279615795090716E-2</v>
      </c>
      <c r="W14" s="133">
        <v>186</v>
      </c>
      <c r="X14" s="132">
        <v>1.7630331753554503E-2</v>
      </c>
      <c r="Y14" s="106"/>
    </row>
    <row r="15" spans="2:25" ht="20.100000000000001" customHeight="1" thickTop="1" thickBot="1" x14ac:dyDescent="0.3">
      <c r="B15" s="141" t="s">
        <v>32</v>
      </c>
      <c r="C15" s="144">
        <v>2046</v>
      </c>
      <c r="D15" s="142">
        <v>1</v>
      </c>
      <c r="E15" s="146">
        <v>4521</v>
      </c>
      <c r="F15" s="142">
        <v>1</v>
      </c>
      <c r="G15" s="146">
        <v>231</v>
      </c>
      <c r="H15" s="142">
        <v>1</v>
      </c>
      <c r="I15" s="202">
        <v>4</v>
      </c>
      <c r="J15" s="200">
        <v>1</v>
      </c>
      <c r="K15" s="144">
        <v>6802</v>
      </c>
      <c r="L15" s="145">
        <v>1</v>
      </c>
      <c r="M15" s="144">
        <v>1016</v>
      </c>
      <c r="N15" s="142">
        <v>0.99999999999999989</v>
      </c>
      <c r="O15" s="146">
        <v>2585</v>
      </c>
      <c r="P15" s="142">
        <v>1</v>
      </c>
      <c r="Q15" s="146">
        <v>145</v>
      </c>
      <c r="R15" s="142">
        <v>1</v>
      </c>
      <c r="S15" s="146">
        <v>2</v>
      </c>
      <c r="T15" s="143">
        <v>1</v>
      </c>
      <c r="U15" s="144">
        <v>3748</v>
      </c>
      <c r="V15" s="145">
        <v>1</v>
      </c>
      <c r="W15" s="144">
        <v>10550</v>
      </c>
      <c r="X15" s="145">
        <v>1</v>
      </c>
      <c r="Y15" s="106"/>
    </row>
    <row r="16" spans="2:25" ht="16.5" thickTop="1" thickBot="1" x14ac:dyDescent="0.3">
      <c r="B16" s="95"/>
      <c r="C16" s="96"/>
      <c r="D16" s="101"/>
      <c r="E16" s="96"/>
      <c r="F16" s="101"/>
      <c r="G16" s="96"/>
      <c r="H16" s="101"/>
      <c r="I16" s="101"/>
      <c r="J16" s="96"/>
      <c r="K16" s="96"/>
      <c r="L16" s="101"/>
      <c r="M16" s="96"/>
      <c r="N16" s="101"/>
      <c r="O16" s="96"/>
      <c r="P16" s="101"/>
      <c r="Q16" s="96"/>
      <c r="R16" s="101"/>
      <c r="S16" s="96"/>
      <c r="T16" s="101"/>
      <c r="U16" s="96"/>
      <c r="V16" s="101"/>
      <c r="W16" s="96"/>
      <c r="X16" s="101"/>
    </row>
    <row r="17" spans="2:24" ht="15.75" thickTop="1" x14ac:dyDescent="0.25">
      <c r="B17" s="180" t="s">
        <v>36</v>
      </c>
      <c r="C17" s="181"/>
      <c r="D17" s="181"/>
      <c r="E17" s="139"/>
      <c r="F17" s="98"/>
      <c r="G17" s="98"/>
      <c r="H17" s="98"/>
      <c r="I17" s="98"/>
      <c r="J17" s="98"/>
      <c r="K17" s="99"/>
      <c r="L17" s="98"/>
      <c r="M17" s="98"/>
      <c r="N17" s="98"/>
      <c r="O17" s="98"/>
      <c r="P17" s="98"/>
      <c r="Q17" s="98"/>
      <c r="R17" s="98"/>
      <c r="S17" s="98"/>
      <c r="T17" s="98"/>
      <c r="U17" s="99"/>
      <c r="V17" s="98"/>
      <c r="W17" s="98"/>
      <c r="X17" s="98"/>
    </row>
    <row r="18" spans="2:24" ht="15.75" thickBot="1" x14ac:dyDescent="0.3">
      <c r="B18" s="182" t="s">
        <v>200</v>
      </c>
      <c r="C18" s="183"/>
      <c r="D18" s="183"/>
      <c r="E18" s="140"/>
      <c r="F18" s="98"/>
      <c r="G18" s="98"/>
      <c r="H18" s="98"/>
      <c r="I18" s="98"/>
      <c r="J18" s="98"/>
      <c r="K18" s="99"/>
      <c r="L18" s="98"/>
      <c r="M18" s="98"/>
      <c r="N18" s="98"/>
      <c r="O18" s="98"/>
      <c r="P18" s="98"/>
      <c r="Q18" s="98"/>
      <c r="R18" s="98"/>
      <c r="S18" s="98"/>
      <c r="T18" s="98"/>
      <c r="U18" s="99"/>
      <c r="V18" s="98"/>
      <c r="W18" s="98"/>
      <c r="X18" s="98"/>
    </row>
    <row r="19" spans="2:24" ht="15.75" thickTop="1" x14ac:dyDescent="0.25">
      <c r="B19" s="98"/>
      <c r="C19" s="98"/>
      <c r="D19" s="98"/>
      <c r="E19" s="98"/>
      <c r="F19" s="98"/>
      <c r="G19" s="98"/>
      <c r="H19" s="98"/>
      <c r="I19" s="98"/>
      <c r="J19" s="98"/>
      <c r="K19" s="99"/>
      <c r="L19" s="98"/>
      <c r="M19" s="98"/>
      <c r="N19" s="98"/>
      <c r="O19" s="98"/>
      <c r="P19" s="98"/>
      <c r="Q19" s="98"/>
      <c r="R19" s="98"/>
      <c r="S19" s="98"/>
      <c r="T19" s="98"/>
      <c r="U19" s="99"/>
      <c r="V19" s="98"/>
      <c r="W19" s="98"/>
      <c r="X19" s="98"/>
    </row>
    <row r="20" spans="2:24" x14ac:dyDescent="0.25"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8"/>
      <c r="M20" s="98"/>
      <c r="N20" s="98"/>
      <c r="O20" s="98"/>
      <c r="P20" s="98"/>
      <c r="Q20" s="98"/>
      <c r="R20" s="98"/>
      <c r="S20" s="98"/>
      <c r="T20" s="98"/>
      <c r="U20" s="99"/>
      <c r="V20" s="98"/>
      <c r="W20" s="98"/>
      <c r="X20" s="98"/>
    </row>
  </sheetData>
  <mergeCells count="18"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  <mergeCell ref="M6:N6"/>
    <mergeCell ref="O6:P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18"/>
  <sheetViews>
    <sheetView zoomScale="80" zoomScaleNormal="80" workbookViewId="0">
      <selection activeCell="S7" sqref="S7:S14"/>
    </sheetView>
  </sheetViews>
  <sheetFormatPr baseColWidth="10" defaultColWidth="9.140625" defaultRowHeight="15" x14ac:dyDescent="0.25"/>
  <cols>
    <col min="1" max="1" width="9.140625" style="81"/>
    <col min="2" max="18" width="14.140625" style="81" customWidth="1"/>
    <col min="19" max="16384" width="9.140625" style="81"/>
  </cols>
  <sheetData>
    <row r="1" spans="2:19" ht="15.75" thickBot="1" x14ac:dyDescent="0.3"/>
    <row r="2" spans="2:19" ht="25.15" customHeight="1" thickTop="1" thickBot="1" x14ac:dyDescent="0.3">
      <c r="B2" s="301" t="s">
        <v>288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3"/>
    </row>
    <row r="3" spans="2:19" ht="25.15" customHeight="1" thickTop="1" thickBot="1" x14ac:dyDescent="0.3">
      <c r="B3" s="304" t="s">
        <v>76</v>
      </c>
      <c r="C3" s="308" t="s">
        <v>41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28" t="s">
        <v>32</v>
      </c>
    </row>
    <row r="4" spans="2:19" ht="25.15" customHeight="1" thickTop="1" thickBot="1" x14ac:dyDescent="0.3">
      <c r="B4" s="306"/>
      <c r="C4" s="333" t="s">
        <v>42</v>
      </c>
      <c r="D4" s="308"/>
      <c r="E4" s="308"/>
      <c r="F4" s="308"/>
      <c r="G4" s="309"/>
      <c r="H4" s="333" t="s">
        <v>43</v>
      </c>
      <c r="I4" s="308"/>
      <c r="J4" s="308"/>
      <c r="K4" s="308"/>
      <c r="L4" s="309"/>
      <c r="M4" s="375" t="s">
        <v>44</v>
      </c>
      <c r="N4" s="375"/>
      <c r="O4" s="375"/>
      <c r="P4" s="375"/>
      <c r="Q4" s="375"/>
      <c r="R4" s="329"/>
    </row>
    <row r="5" spans="2:19" ht="25.15" customHeight="1" thickTop="1" thickBot="1" x14ac:dyDescent="0.3">
      <c r="B5" s="306"/>
      <c r="C5" s="333" t="s">
        <v>33</v>
      </c>
      <c r="D5" s="308"/>
      <c r="E5" s="308"/>
      <c r="F5" s="309"/>
      <c r="G5" s="304" t="s">
        <v>32</v>
      </c>
      <c r="H5" s="333" t="s">
        <v>33</v>
      </c>
      <c r="I5" s="308"/>
      <c r="J5" s="308"/>
      <c r="K5" s="309"/>
      <c r="L5" s="304" t="s">
        <v>32</v>
      </c>
      <c r="M5" s="333" t="s">
        <v>33</v>
      </c>
      <c r="N5" s="308"/>
      <c r="O5" s="308"/>
      <c r="P5" s="309"/>
      <c r="Q5" s="304" t="s">
        <v>32</v>
      </c>
      <c r="R5" s="329"/>
    </row>
    <row r="6" spans="2:19" ht="25.15" customHeight="1" thickTop="1" thickBot="1" x14ac:dyDescent="0.3">
      <c r="B6" s="307"/>
      <c r="C6" s="172" t="s">
        <v>34</v>
      </c>
      <c r="D6" s="174" t="s">
        <v>201</v>
      </c>
      <c r="E6" s="174" t="s">
        <v>202</v>
      </c>
      <c r="F6" s="193" t="s">
        <v>35</v>
      </c>
      <c r="G6" s="358"/>
      <c r="H6" s="172" t="s">
        <v>34</v>
      </c>
      <c r="I6" s="174" t="s">
        <v>201</v>
      </c>
      <c r="J6" s="174" t="s">
        <v>202</v>
      </c>
      <c r="K6" s="193" t="s">
        <v>35</v>
      </c>
      <c r="L6" s="358"/>
      <c r="M6" s="172" t="s">
        <v>34</v>
      </c>
      <c r="N6" s="174" t="s">
        <v>201</v>
      </c>
      <c r="O6" s="174" t="s">
        <v>202</v>
      </c>
      <c r="P6" s="193" t="s">
        <v>35</v>
      </c>
      <c r="Q6" s="358"/>
      <c r="R6" s="330"/>
    </row>
    <row r="7" spans="2:19" ht="20.100000000000001" customHeight="1" thickTop="1" x14ac:dyDescent="0.25">
      <c r="B7" s="190" t="s">
        <v>77</v>
      </c>
      <c r="C7" s="206">
        <v>24</v>
      </c>
      <c r="D7" s="207">
        <v>74</v>
      </c>
      <c r="E7" s="207">
        <v>3</v>
      </c>
      <c r="F7" s="205">
        <v>0</v>
      </c>
      <c r="G7" s="203">
        <v>101</v>
      </c>
      <c r="H7" s="125">
        <v>431</v>
      </c>
      <c r="I7" s="127">
        <v>1073</v>
      </c>
      <c r="J7" s="127">
        <v>44</v>
      </c>
      <c r="K7" s="196">
        <v>1</v>
      </c>
      <c r="L7" s="203">
        <v>1549</v>
      </c>
      <c r="M7" s="125">
        <v>221</v>
      </c>
      <c r="N7" s="127">
        <v>578</v>
      </c>
      <c r="O7" s="127">
        <v>40</v>
      </c>
      <c r="P7" s="196">
        <v>0</v>
      </c>
      <c r="Q7" s="203">
        <v>839</v>
      </c>
      <c r="R7" s="203">
        <v>2489</v>
      </c>
      <c r="S7" s="84"/>
    </row>
    <row r="8" spans="2:19" ht="20.100000000000001" customHeight="1" x14ac:dyDescent="0.25">
      <c r="B8" s="190" t="s">
        <v>78</v>
      </c>
      <c r="C8" s="125">
        <v>27</v>
      </c>
      <c r="D8" s="127">
        <v>63</v>
      </c>
      <c r="E8" s="127">
        <v>1</v>
      </c>
      <c r="F8" s="196">
        <v>0</v>
      </c>
      <c r="G8" s="203">
        <v>91</v>
      </c>
      <c r="H8" s="125">
        <v>367</v>
      </c>
      <c r="I8" s="127">
        <v>899</v>
      </c>
      <c r="J8" s="127">
        <v>26</v>
      </c>
      <c r="K8" s="196">
        <v>0</v>
      </c>
      <c r="L8" s="203">
        <v>1292</v>
      </c>
      <c r="M8" s="125">
        <v>217</v>
      </c>
      <c r="N8" s="127">
        <v>512</v>
      </c>
      <c r="O8" s="127">
        <v>41</v>
      </c>
      <c r="P8" s="196">
        <v>1</v>
      </c>
      <c r="Q8" s="203">
        <v>771</v>
      </c>
      <c r="R8" s="203">
        <v>2154</v>
      </c>
      <c r="S8" s="84"/>
    </row>
    <row r="9" spans="2:19" ht="20.100000000000001" customHeight="1" x14ac:dyDescent="0.25">
      <c r="B9" s="190" t="s">
        <v>79</v>
      </c>
      <c r="C9" s="125">
        <v>27</v>
      </c>
      <c r="D9" s="127">
        <v>72</v>
      </c>
      <c r="E9" s="127">
        <v>1</v>
      </c>
      <c r="F9" s="196">
        <v>0</v>
      </c>
      <c r="G9" s="203">
        <v>100</v>
      </c>
      <c r="H9" s="125">
        <v>319</v>
      </c>
      <c r="I9" s="127">
        <v>719</v>
      </c>
      <c r="J9" s="127">
        <v>32</v>
      </c>
      <c r="K9" s="196">
        <v>1</v>
      </c>
      <c r="L9" s="203">
        <v>1071</v>
      </c>
      <c r="M9" s="125">
        <v>176</v>
      </c>
      <c r="N9" s="127">
        <v>384</v>
      </c>
      <c r="O9" s="127">
        <v>29</v>
      </c>
      <c r="P9" s="196">
        <v>0</v>
      </c>
      <c r="Q9" s="203">
        <v>589</v>
      </c>
      <c r="R9" s="203">
        <v>1760</v>
      </c>
      <c r="S9" s="84"/>
    </row>
    <row r="10" spans="2:19" ht="20.100000000000001" customHeight="1" x14ac:dyDescent="0.25">
      <c r="B10" s="190" t="s">
        <v>80</v>
      </c>
      <c r="C10" s="125">
        <v>25</v>
      </c>
      <c r="D10" s="127">
        <v>82</v>
      </c>
      <c r="E10" s="127">
        <v>1</v>
      </c>
      <c r="F10" s="196">
        <v>1</v>
      </c>
      <c r="G10" s="203">
        <v>109</v>
      </c>
      <c r="H10" s="125">
        <v>374</v>
      </c>
      <c r="I10" s="127">
        <v>813</v>
      </c>
      <c r="J10" s="127">
        <v>34</v>
      </c>
      <c r="K10" s="196">
        <v>0</v>
      </c>
      <c r="L10" s="203">
        <v>1221</v>
      </c>
      <c r="M10" s="125">
        <v>194</v>
      </c>
      <c r="N10" s="127">
        <v>487</v>
      </c>
      <c r="O10" s="127">
        <v>41</v>
      </c>
      <c r="P10" s="196">
        <v>1</v>
      </c>
      <c r="Q10" s="203">
        <v>723</v>
      </c>
      <c r="R10" s="203">
        <v>2053</v>
      </c>
      <c r="S10" s="84"/>
    </row>
    <row r="11" spans="2:19" ht="20.100000000000001" customHeight="1" x14ac:dyDescent="0.25">
      <c r="B11" s="190" t="s">
        <v>81</v>
      </c>
      <c r="C11" s="125">
        <v>30</v>
      </c>
      <c r="D11" s="127">
        <v>37</v>
      </c>
      <c r="E11" s="127">
        <v>1</v>
      </c>
      <c r="F11" s="196">
        <v>0</v>
      </c>
      <c r="G11" s="203">
        <v>68</v>
      </c>
      <c r="H11" s="125">
        <v>382</v>
      </c>
      <c r="I11" s="127">
        <v>679</v>
      </c>
      <c r="J11" s="127">
        <v>31</v>
      </c>
      <c r="K11" s="196">
        <v>0</v>
      </c>
      <c r="L11" s="203">
        <v>1092</v>
      </c>
      <c r="M11" s="125">
        <v>165</v>
      </c>
      <c r="N11" s="127">
        <v>361</v>
      </c>
      <c r="O11" s="127">
        <v>31</v>
      </c>
      <c r="P11" s="196">
        <v>1</v>
      </c>
      <c r="Q11" s="203">
        <v>558</v>
      </c>
      <c r="R11" s="203">
        <v>1718</v>
      </c>
      <c r="S11" s="84"/>
    </row>
    <row r="12" spans="2:19" ht="20.100000000000001" customHeight="1" x14ac:dyDescent="0.25">
      <c r="B12" s="190" t="s">
        <v>82</v>
      </c>
      <c r="C12" s="125">
        <v>1</v>
      </c>
      <c r="D12" s="127">
        <v>4</v>
      </c>
      <c r="E12" s="127">
        <v>1</v>
      </c>
      <c r="F12" s="196">
        <v>0</v>
      </c>
      <c r="G12" s="203">
        <v>6</v>
      </c>
      <c r="H12" s="125">
        <v>33</v>
      </c>
      <c r="I12" s="127">
        <v>89</v>
      </c>
      <c r="J12" s="127">
        <v>8</v>
      </c>
      <c r="K12" s="196">
        <v>0</v>
      </c>
      <c r="L12" s="203">
        <v>130</v>
      </c>
      <c r="M12" s="125">
        <v>15</v>
      </c>
      <c r="N12" s="127">
        <v>35</v>
      </c>
      <c r="O12" s="127">
        <v>4</v>
      </c>
      <c r="P12" s="196">
        <v>0</v>
      </c>
      <c r="Q12" s="203">
        <v>54</v>
      </c>
      <c r="R12" s="203">
        <v>190</v>
      </c>
      <c r="S12" s="84"/>
    </row>
    <row r="13" spans="2:19" ht="20.100000000000001" customHeight="1" thickBot="1" x14ac:dyDescent="0.3">
      <c r="B13" s="190" t="s">
        <v>83</v>
      </c>
      <c r="C13" s="125">
        <v>1</v>
      </c>
      <c r="D13" s="127">
        <v>9</v>
      </c>
      <c r="E13" s="127">
        <v>0</v>
      </c>
      <c r="F13" s="196">
        <v>0</v>
      </c>
      <c r="G13" s="203">
        <v>10</v>
      </c>
      <c r="H13" s="125">
        <v>24</v>
      </c>
      <c r="I13" s="127">
        <v>87</v>
      </c>
      <c r="J13" s="127">
        <v>3</v>
      </c>
      <c r="K13" s="196">
        <v>0</v>
      </c>
      <c r="L13" s="203">
        <v>114</v>
      </c>
      <c r="M13" s="125">
        <v>9</v>
      </c>
      <c r="N13" s="127">
        <v>49</v>
      </c>
      <c r="O13" s="127">
        <v>4</v>
      </c>
      <c r="P13" s="196">
        <v>0</v>
      </c>
      <c r="Q13" s="203">
        <v>62</v>
      </c>
      <c r="R13" s="203">
        <v>186</v>
      </c>
      <c r="S13" s="84"/>
    </row>
    <row r="14" spans="2:19" ht="20.100000000000001" customHeight="1" thickTop="1" thickBot="1" x14ac:dyDescent="0.3">
      <c r="B14" s="141" t="s">
        <v>32</v>
      </c>
      <c r="C14" s="156">
        <v>135</v>
      </c>
      <c r="D14" s="157">
        <v>341</v>
      </c>
      <c r="E14" s="157">
        <v>8</v>
      </c>
      <c r="F14" s="204">
        <v>1</v>
      </c>
      <c r="G14" s="159">
        <v>485</v>
      </c>
      <c r="H14" s="156">
        <v>1930</v>
      </c>
      <c r="I14" s="157">
        <v>4359</v>
      </c>
      <c r="J14" s="157">
        <v>178</v>
      </c>
      <c r="K14" s="204">
        <v>2</v>
      </c>
      <c r="L14" s="159">
        <v>6469</v>
      </c>
      <c r="M14" s="156">
        <v>997</v>
      </c>
      <c r="N14" s="157">
        <v>2406</v>
      </c>
      <c r="O14" s="157">
        <v>190</v>
      </c>
      <c r="P14" s="204">
        <v>3</v>
      </c>
      <c r="Q14" s="159">
        <v>3596</v>
      </c>
      <c r="R14" s="159">
        <v>10550</v>
      </c>
      <c r="S14" s="89"/>
    </row>
    <row r="15" spans="2:19" ht="16.5" thickTop="1" thickBot="1" x14ac:dyDescent="0.3">
      <c r="B15" s="95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2:19" ht="15.75" thickTop="1" x14ac:dyDescent="0.25">
      <c r="B16" s="180" t="s">
        <v>36</v>
      </c>
      <c r="C16" s="181"/>
      <c r="D16" s="181"/>
      <c r="E16" s="139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2:18" ht="15.75" thickBot="1" x14ac:dyDescent="0.3">
      <c r="B17" s="182" t="s">
        <v>200</v>
      </c>
      <c r="C17" s="183"/>
      <c r="D17" s="183"/>
      <c r="E17" s="140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2:18" ht="15.75" thickTop="1" x14ac:dyDescent="0.2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02"/>
      <c r="O18" s="98"/>
      <c r="P18" s="98"/>
      <c r="Q18" s="98"/>
      <c r="R18" s="98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18"/>
  <sheetViews>
    <sheetView zoomScale="80" zoomScaleNormal="80" workbookViewId="0">
      <selection activeCell="S17" sqref="S17"/>
    </sheetView>
  </sheetViews>
  <sheetFormatPr baseColWidth="10" defaultColWidth="9.140625" defaultRowHeight="15" x14ac:dyDescent="0.25"/>
  <cols>
    <col min="1" max="1" width="9.140625" style="81"/>
    <col min="2" max="2" width="15.7109375" style="81" customWidth="1"/>
    <col min="3" max="16" width="13.140625" style="81" customWidth="1"/>
    <col min="17" max="18" width="12.140625" style="81" customWidth="1"/>
    <col min="19" max="16384" width="9.140625" style="81"/>
  </cols>
  <sheetData>
    <row r="1" spans="2:19" ht="15.75" thickBot="1" x14ac:dyDescent="0.3"/>
    <row r="2" spans="2:19" ht="25.15" customHeight="1" thickTop="1" thickBot="1" x14ac:dyDescent="0.3">
      <c r="B2" s="301" t="s">
        <v>289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3"/>
    </row>
    <row r="3" spans="2:19" ht="25.15" customHeight="1" thickTop="1" thickBot="1" x14ac:dyDescent="0.3">
      <c r="B3" s="304" t="s">
        <v>76</v>
      </c>
      <c r="C3" s="308" t="s">
        <v>41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28" t="s">
        <v>32</v>
      </c>
    </row>
    <row r="4" spans="2:19" ht="25.15" customHeight="1" thickTop="1" thickBot="1" x14ac:dyDescent="0.3">
      <c r="B4" s="306"/>
      <c r="C4" s="333" t="s">
        <v>42</v>
      </c>
      <c r="D4" s="308"/>
      <c r="E4" s="308"/>
      <c r="F4" s="308"/>
      <c r="G4" s="309"/>
      <c r="H4" s="333" t="s">
        <v>43</v>
      </c>
      <c r="I4" s="308"/>
      <c r="J4" s="308"/>
      <c r="K4" s="308"/>
      <c r="L4" s="309"/>
      <c r="M4" s="375" t="s">
        <v>44</v>
      </c>
      <c r="N4" s="375"/>
      <c r="O4" s="375"/>
      <c r="P4" s="375"/>
      <c r="Q4" s="375"/>
      <c r="R4" s="329"/>
    </row>
    <row r="5" spans="2:19" ht="25.15" customHeight="1" thickTop="1" thickBot="1" x14ac:dyDescent="0.3">
      <c r="B5" s="306"/>
      <c r="C5" s="333" t="s">
        <v>33</v>
      </c>
      <c r="D5" s="308"/>
      <c r="E5" s="308"/>
      <c r="F5" s="309"/>
      <c r="G5" s="304" t="s">
        <v>32</v>
      </c>
      <c r="H5" s="333" t="s">
        <v>33</v>
      </c>
      <c r="I5" s="308"/>
      <c r="J5" s="308"/>
      <c r="K5" s="309"/>
      <c r="L5" s="304" t="s">
        <v>32</v>
      </c>
      <c r="M5" s="333" t="s">
        <v>33</v>
      </c>
      <c r="N5" s="308"/>
      <c r="O5" s="308"/>
      <c r="P5" s="309"/>
      <c r="Q5" s="304" t="s">
        <v>32</v>
      </c>
      <c r="R5" s="329"/>
    </row>
    <row r="6" spans="2:19" ht="25.15" customHeight="1" thickTop="1" thickBot="1" x14ac:dyDescent="0.3">
      <c r="B6" s="307"/>
      <c r="C6" s="172" t="s">
        <v>34</v>
      </c>
      <c r="D6" s="174" t="s">
        <v>201</v>
      </c>
      <c r="E6" s="174" t="s">
        <v>203</v>
      </c>
      <c r="F6" s="193" t="s">
        <v>35</v>
      </c>
      <c r="G6" s="358"/>
      <c r="H6" s="172" t="s">
        <v>34</v>
      </c>
      <c r="I6" s="174" t="s">
        <v>201</v>
      </c>
      <c r="J6" s="174" t="s">
        <v>203</v>
      </c>
      <c r="K6" s="193" t="s">
        <v>35</v>
      </c>
      <c r="L6" s="358"/>
      <c r="M6" s="172" t="s">
        <v>34</v>
      </c>
      <c r="N6" s="174" t="s">
        <v>201</v>
      </c>
      <c r="O6" s="174" t="s">
        <v>203</v>
      </c>
      <c r="P6" s="193" t="s">
        <v>35</v>
      </c>
      <c r="Q6" s="358"/>
      <c r="R6" s="329"/>
    </row>
    <row r="7" spans="2:19" ht="20.100000000000001" customHeight="1" thickTop="1" x14ac:dyDescent="0.25">
      <c r="B7" s="190" t="s">
        <v>77</v>
      </c>
      <c r="C7" s="210">
        <v>0.17777777777777778</v>
      </c>
      <c r="D7" s="211">
        <v>0.21700879765395895</v>
      </c>
      <c r="E7" s="211">
        <v>0.375</v>
      </c>
      <c r="F7" s="212">
        <v>0</v>
      </c>
      <c r="G7" s="213">
        <v>0.20824742268041238</v>
      </c>
      <c r="H7" s="210">
        <v>0.22331606217616581</v>
      </c>
      <c r="I7" s="211">
        <v>0.24615737554484973</v>
      </c>
      <c r="J7" s="211">
        <v>0.24719101123595505</v>
      </c>
      <c r="K7" s="212">
        <v>0.5</v>
      </c>
      <c r="L7" s="213">
        <v>0.23944968310403464</v>
      </c>
      <c r="M7" s="210">
        <v>0.22166499498495487</v>
      </c>
      <c r="N7" s="211">
        <v>0.24023275145469658</v>
      </c>
      <c r="O7" s="211">
        <v>0.21052631578947367</v>
      </c>
      <c r="P7" s="212">
        <v>0</v>
      </c>
      <c r="Q7" s="218">
        <v>0.23331479421579532</v>
      </c>
      <c r="R7" s="214">
        <v>0.23592417061611373</v>
      </c>
      <c r="S7" s="84"/>
    </row>
    <row r="8" spans="2:19" ht="20.100000000000001" customHeight="1" x14ac:dyDescent="0.25">
      <c r="B8" s="190" t="s">
        <v>78</v>
      </c>
      <c r="C8" s="210">
        <v>0.2</v>
      </c>
      <c r="D8" s="211">
        <v>0.18475073313782991</v>
      </c>
      <c r="E8" s="211">
        <v>0.125</v>
      </c>
      <c r="F8" s="212">
        <v>0</v>
      </c>
      <c r="G8" s="213">
        <v>0.18762886597938144</v>
      </c>
      <c r="H8" s="210">
        <v>0.19015544041450777</v>
      </c>
      <c r="I8" s="211">
        <v>0.20623996329433356</v>
      </c>
      <c r="J8" s="211">
        <v>0.14606741573033707</v>
      </c>
      <c r="K8" s="212">
        <v>0</v>
      </c>
      <c r="L8" s="213">
        <v>0.19972174988406244</v>
      </c>
      <c r="M8" s="210">
        <v>0.21765295887662989</v>
      </c>
      <c r="N8" s="211">
        <v>0.21280133000831256</v>
      </c>
      <c r="O8" s="211">
        <v>0.21578947368421053</v>
      </c>
      <c r="P8" s="212">
        <v>0.33333333333333331</v>
      </c>
      <c r="Q8" s="218">
        <v>0.21440489432703003</v>
      </c>
      <c r="R8" s="213">
        <v>0.20417061611374407</v>
      </c>
      <c r="S8" s="84"/>
    </row>
    <row r="9" spans="2:19" ht="20.100000000000001" customHeight="1" x14ac:dyDescent="0.25">
      <c r="B9" s="190" t="s">
        <v>79</v>
      </c>
      <c r="C9" s="210">
        <v>0.2</v>
      </c>
      <c r="D9" s="211">
        <v>0.21114369501466276</v>
      </c>
      <c r="E9" s="211">
        <v>0.125</v>
      </c>
      <c r="F9" s="212">
        <v>0</v>
      </c>
      <c r="G9" s="213">
        <v>0.20618556701030927</v>
      </c>
      <c r="H9" s="210">
        <v>0.16528497409326426</v>
      </c>
      <c r="I9" s="211">
        <v>0.16494608855242027</v>
      </c>
      <c r="J9" s="211">
        <v>0.1797752808988764</v>
      </c>
      <c r="K9" s="212">
        <v>0.5</v>
      </c>
      <c r="L9" s="213">
        <v>0.16555881898284125</v>
      </c>
      <c r="M9" s="210">
        <v>0.1765295887662989</v>
      </c>
      <c r="N9" s="211">
        <v>0.15960099750623441</v>
      </c>
      <c r="O9" s="211">
        <v>0.15263157894736842</v>
      </c>
      <c r="P9" s="212">
        <v>0</v>
      </c>
      <c r="Q9" s="218">
        <v>0.16379310344827586</v>
      </c>
      <c r="R9" s="213">
        <v>0.16682464454976303</v>
      </c>
      <c r="S9" s="84"/>
    </row>
    <row r="10" spans="2:19" ht="20.100000000000001" customHeight="1" x14ac:dyDescent="0.25">
      <c r="B10" s="190" t="s">
        <v>80</v>
      </c>
      <c r="C10" s="210">
        <v>0.18518518518518517</v>
      </c>
      <c r="D10" s="211">
        <v>0.2404692082111437</v>
      </c>
      <c r="E10" s="211">
        <v>0.125</v>
      </c>
      <c r="F10" s="212">
        <v>1</v>
      </c>
      <c r="G10" s="213">
        <v>0.22474226804123712</v>
      </c>
      <c r="H10" s="210">
        <v>0.19378238341968912</v>
      </c>
      <c r="I10" s="211">
        <v>0.18651066758430832</v>
      </c>
      <c r="J10" s="211">
        <v>0.19101123595505617</v>
      </c>
      <c r="K10" s="212">
        <v>0</v>
      </c>
      <c r="L10" s="213">
        <v>0.1887463286443036</v>
      </c>
      <c r="M10" s="210">
        <v>0.19458375125376129</v>
      </c>
      <c r="N10" s="211">
        <v>0.20241064006650042</v>
      </c>
      <c r="O10" s="211">
        <v>0.21578947368421053</v>
      </c>
      <c r="P10" s="212">
        <v>0.33333333333333331</v>
      </c>
      <c r="Q10" s="218">
        <v>0.20105672969966629</v>
      </c>
      <c r="R10" s="213">
        <v>0.19459715639810427</v>
      </c>
      <c r="S10" s="84"/>
    </row>
    <row r="11" spans="2:19" ht="20.100000000000001" customHeight="1" x14ac:dyDescent="0.25">
      <c r="B11" s="190" t="s">
        <v>81</v>
      </c>
      <c r="C11" s="210">
        <v>0.22222222222222221</v>
      </c>
      <c r="D11" s="211">
        <v>0.10850439882697947</v>
      </c>
      <c r="E11" s="211">
        <v>0.125</v>
      </c>
      <c r="F11" s="212">
        <v>0</v>
      </c>
      <c r="G11" s="213">
        <v>0.14020618556701031</v>
      </c>
      <c r="H11" s="210">
        <v>0.19792746113989637</v>
      </c>
      <c r="I11" s="211">
        <v>0.15576967194310623</v>
      </c>
      <c r="J11" s="211">
        <v>0.17415730337078653</v>
      </c>
      <c r="K11" s="212">
        <v>0</v>
      </c>
      <c r="L11" s="213">
        <v>0.16880507033544598</v>
      </c>
      <c r="M11" s="210">
        <v>0.16549648946840523</v>
      </c>
      <c r="N11" s="211">
        <v>0.15004156275976724</v>
      </c>
      <c r="O11" s="211">
        <v>0.16315789473684211</v>
      </c>
      <c r="P11" s="212">
        <v>0.33333333333333331</v>
      </c>
      <c r="Q11" s="218">
        <v>0.15517241379310345</v>
      </c>
      <c r="R11" s="213">
        <v>0.1628436018957346</v>
      </c>
      <c r="S11" s="84"/>
    </row>
    <row r="12" spans="2:19" ht="20.100000000000001" customHeight="1" x14ac:dyDescent="0.25">
      <c r="B12" s="190" t="s">
        <v>82</v>
      </c>
      <c r="C12" s="210">
        <v>7.4074074074074077E-3</v>
      </c>
      <c r="D12" s="211">
        <v>1.1730205278592375E-2</v>
      </c>
      <c r="E12" s="211">
        <v>0.125</v>
      </c>
      <c r="F12" s="212">
        <v>0</v>
      </c>
      <c r="G12" s="213">
        <v>1.2371134020618556E-2</v>
      </c>
      <c r="H12" s="210">
        <v>1.7098445595854921E-2</v>
      </c>
      <c r="I12" s="211">
        <v>2.041752695572379E-2</v>
      </c>
      <c r="J12" s="211">
        <v>4.49438202247191E-2</v>
      </c>
      <c r="K12" s="212">
        <v>0</v>
      </c>
      <c r="L12" s="213">
        <v>2.0095841706600712E-2</v>
      </c>
      <c r="M12" s="210">
        <v>1.5045135406218655E-2</v>
      </c>
      <c r="N12" s="211">
        <v>1.4546965918536992E-2</v>
      </c>
      <c r="O12" s="211">
        <v>2.1052631578947368E-2</v>
      </c>
      <c r="P12" s="212">
        <v>0</v>
      </c>
      <c r="Q12" s="218">
        <v>1.5016685205784204E-2</v>
      </c>
      <c r="R12" s="213">
        <v>1.8009478672985781E-2</v>
      </c>
      <c r="S12" s="84"/>
    </row>
    <row r="13" spans="2:19" ht="20.100000000000001" customHeight="1" thickBot="1" x14ac:dyDescent="0.3">
      <c r="B13" s="190" t="s">
        <v>83</v>
      </c>
      <c r="C13" s="210">
        <v>7.4074074074074077E-3</v>
      </c>
      <c r="D13" s="211">
        <v>2.6392961876832845E-2</v>
      </c>
      <c r="E13" s="211">
        <v>0</v>
      </c>
      <c r="F13" s="212">
        <v>0</v>
      </c>
      <c r="G13" s="213">
        <v>2.0618556701030927E-2</v>
      </c>
      <c r="H13" s="210">
        <v>1.2435233160621761E-2</v>
      </c>
      <c r="I13" s="211">
        <v>1.9958706125258088E-2</v>
      </c>
      <c r="J13" s="211">
        <v>1.6853932584269662E-2</v>
      </c>
      <c r="K13" s="212">
        <v>0</v>
      </c>
      <c r="L13" s="213">
        <v>1.7622507342711393E-2</v>
      </c>
      <c r="M13" s="210">
        <v>9.0270812437311942E-3</v>
      </c>
      <c r="N13" s="211">
        <v>2.0365752285951787E-2</v>
      </c>
      <c r="O13" s="211">
        <v>2.1052631578947368E-2</v>
      </c>
      <c r="P13" s="212">
        <v>0</v>
      </c>
      <c r="Q13" s="218">
        <v>1.7241379310344827E-2</v>
      </c>
      <c r="R13" s="219">
        <v>1.7630331753554503E-2</v>
      </c>
      <c r="S13" s="84"/>
    </row>
    <row r="14" spans="2:19" ht="20.100000000000001" customHeight="1" thickTop="1" thickBot="1" x14ac:dyDescent="0.3">
      <c r="B14" s="141" t="s">
        <v>32</v>
      </c>
      <c r="C14" s="215">
        <v>0.99999999999999989</v>
      </c>
      <c r="D14" s="216">
        <v>1</v>
      </c>
      <c r="E14" s="216">
        <v>1</v>
      </c>
      <c r="F14" s="143">
        <v>1</v>
      </c>
      <c r="G14" s="217">
        <v>1</v>
      </c>
      <c r="H14" s="215">
        <v>1</v>
      </c>
      <c r="I14" s="216">
        <v>1</v>
      </c>
      <c r="J14" s="216">
        <v>1</v>
      </c>
      <c r="K14" s="143">
        <v>1</v>
      </c>
      <c r="L14" s="217">
        <v>1</v>
      </c>
      <c r="M14" s="215">
        <v>1</v>
      </c>
      <c r="N14" s="216">
        <v>1</v>
      </c>
      <c r="O14" s="216">
        <v>1</v>
      </c>
      <c r="P14" s="143">
        <v>1</v>
      </c>
      <c r="Q14" s="217">
        <v>1</v>
      </c>
      <c r="R14" s="217">
        <v>1</v>
      </c>
      <c r="S14" s="89"/>
    </row>
    <row r="15" spans="2:19" ht="16.5" thickTop="1" thickBot="1" x14ac:dyDescent="0.3">
      <c r="B15" s="95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</row>
    <row r="16" spans="2:19" ht="15.75" thickTop="1" x14ac:dyDescent="0.25">
      <c r="B16" s="180" t="s">
        <v>36</v>
      </c>
      <c r="C16" s="181"/>
      <c r="D16" s="181"/>
      <c r="E16" s="139"/>
      <c r="F16" s="103"/>
      <c r="G16" s="95"/>
      <c r="H16" s="103"/>
      <c r="I16" s="103"/>
      <c r="J16" s="103"/>
      <c r="K16" s="103"/>
      <c r="L16" s="95"/>
      <c r="M16" s="103"/>
      <c r="N16" s="103"/>
      <c r="O16" s="103"/>
      <c r="P16" s="103"/>
      <c r="Q16" s="95"/>
      <c r="R16" s="107"/>
    </row>
    <row r="17" spans="2:18" ht="15.75" thickBot="1" x14ac:dyDescent="0.3">
      <c r="B17" s="182" t="s">
        <v>200</v>
      </c>
      <c r="C17" s="183"/>
      <c r="D17" s="183"/>
      <c r="E17" s="140"/>
      <c r="F17" s="103"/>
      <c r="G17" s="95"/>
      <c r="H17" s="103"/>
      <c r="I17" s="103"/>
      <c r="J17" s="103"/>
      <c r="K17" s="103"/>
      <c r="L17" s="95"/>
      <c r="M17" s="103"/>
      <c r="N17" s="103"/>
      <c r="O17" s="103"/>
      <c r="P17" s="103"/>
      <c r="Q17" s="95"/>
      <c r="R17" s="98"/>
    </row>
    <row r="18" spans="2:18" ht="15.75" thickTop="1" x14ac:dyDescent="0.25">
      <c r="B18" s="98"/>
      <c r="C18" s="209"/>
      <c r="D18" s="103"/>
      <c r="E18" s="103"/>
      <c r="F18" s="103"/>
      <c r="G18" s="95"/>
      <c r="H18" s="103"/>
      <c r="I18" s="103"/>
      <c r="J18" s="103"/>
      <c r="K18" s="103"/>
      <c r="L18" s="95"/>
      <c r="M18" s="103"/>
      <c r="N18" s="103"/>
      <c r="O18" s="103"/>
      <c r="P18" s="103"/>
      <c r="Q18" s="95"/>
      <c r="R18" s="98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18"/>
  <sheetViews>
    <sheetView zoomScale="80" zoomScaleNormal="80" workbookViewId="0">
      <selection activeCell="Q5" sqref="Q5:Q12"/>
    </sheetView>
  </sheetViews>
  <sheetFormatPr baseColWidth="10" defaultColWidth="9.140625" defaultRowHeight="15" x14ac:dyDescent="0.25"/>
  <cols>
    <col min="1" max="1" width="9.140625" style="81"/>
    <col min="2" max="16" width="11.5703125" style="81" customWidth="1"/>
    <col min="17" max="16384" width="9.140625" style="81"/>
  </cols>
  <sheetData>
    <row r="1" spans="2:17" ht="15.75" thickBot="1" x14ac:dyDescent="0.3"/>
    <row r="2" spans="2:17" ht="25.15" customHeight="1" thickTop="1" thickBot="1" x14ac:dyDescent="0.3">
      <c r="B2" s="301" t="s">
        <v>290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3"/>
    </row>
    <row r="3" spans="2:17" ht="25.15" customHeight="1" thickTop="1" thickBot="1" x14ac:dyDescent="0.3">
      <c r="B3" s="304" t="s">
        <v>84</v>
      </c>
      <c r="C3" s="308" t="s">
        <v>204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</row>
    <row r="4" spans="2:17" ht="25.15" customHeight="1" thickTop="1" thickBot="1" x14ac:dyDescent="0.3">
      <c r="B4" s="306"/>
      <c r="C4" s="359" t="s">
        <v>205</v>
      </c>
      <c r="D4" s="360"/>
      <c r="E4" s="363" t="s">
        <v>206</v>
      </c>
      <c r="F4" s="360"/>
      <c r="G4" s="363" t="s">
        <v>207</v>
      </c>
      <c r="H4" s="360"/>
      <c r="I4" s="363" t="s">
        <v>208</v>
      </c>
      <c r="J4" s="360"/>
      <c r="K4" s="363" t="s">
        <v>209</v>
      </c>
      <c r="L4" s="360"/>
      <c r="M4" s="367" t="s">
        <v>210</v>
      </c>
      <c r="N4" s="365"/>
      <c r="O4" s="310" t="s">
        <v>32</v>
      </c>
      <c r="P4" s="311"/>
    </row>
    <row r="5" spans="2:17" ht="25.15" customHeight="1" thickTop="1" thickBot="1" x14ac:dyDescent="0.3">
      <c r="B5" s="307"/>
      <c r="C5" s="172" t="s">
        <v>5</v>
      </c>
      <c r="D5" s="173" t="s">
        <v>6</v>
      </c>
      <c r="E5" s="174" t="s">
        <v>5</v>
      </c>
      <c r="F5" s="173" t="s">
        <v>6</v>
      </c>
      <c r="G5" s="174" t="s">
        <v>5</v>
      </c>
      <c r="H5" s="173" t="s">
        <v>6</v>
      </c>
      <c r="I5" s="174" t="s">
        <v>5</v>
      </c>
      <c r="J5" s="173" t="s">
        <v>6</v>
      </c>
      <c r="K5" s="174" t="s">
        <v>5</v>
      </c>
      <c r="L5" s="173" t="s">
        <v>6</v>
      </c>
      <c r="M5" s="174" t="s">
        <v>5</v>
      </c>
      <c r="N5" s="137" t="s">
        <v>6</v>
      </c>
      <c r="O5" s="172" t="s">
        <v>5</v>
      </c>
      <c r="P5" s="138" t="s">
        <v>6</v>
      </c>
    </row>
    <row r="6" spans="2:17" ht="20.100000000000001" customHeight="1" thickTop="1" x14ac:dyDescent="0.25">
      <c r="B6" s="190" t="s">
        <v>77</v>
      </c>
      <c r="C6" s="125">
        <v>79</v>
      </c>
      <c r="D6" s="131">
        <v>0.21823204419889503</v>
      </c>
      <c r="E6" s="127">
        <v>1366</v>
      </c>
      <c r="F6" s="131">
        <v>0.23802056107335773</v>
      </c>
      <c r="G6" s="127">
        <v>238</v>
      </c>
      <c r="H6" s="131">
        <v>0.23776223776223776</v>
      </c>
      <c r="I6" s="127">
        <v>547</v>
      </c>
      <c r="J6" s="131">
        <v>0.23099662162162163</v>
      </c>
      <c r="K6" s="127">
        <v>10</v>
      </c>
      <c r="L6" s="131">
        <v>0.21276595744680851</v>
      </c>
      <c r="M6" s="127">
        <v>249</v>
      </c>
      <c r="N6" s="128">
        <v>0.24104549854791868</v>
      </c>
      <c r="O6" s="125">
        <v>2489</v>
      </c>
      <c r="P6" s="132">
        <v>0.23592417061611373</v>
      </c>
      <c r="Q6" s="84"/>
    </row>
    <row r="7" spans="2:17" ht="20.100000000000001" customHeight="1" x14ac:dyDescent="0.25">
      <c r="B7" s="190" t="s">
        <v>78</v>
      </c>
      <c r="C7" s="125">
        <v>80</v>
      </c>
      <c r="D7" s="131">
        <v>0.22099447513812154</v>
      </c>
      <c r="E7" s="127">
        <v>1179</v>
      </c>
      <c r="F7" s="131">
        <v>0.20543648719289076</v>
      </c>
      <c r="G7" s="127">
        <v>179</v>
      </c>
      <c r="H7" s="131">
        <v>0.17882117882117882</v>
      </c>
      <c r="I7" s="127">
        <v>496</v>
      </c>
      <c r="J7" s="131">
        <v>0.20945945945945946</v>
      </c>
      <c r="K7" s="127">
        <v>14</v>
      </c>
      <c r="L7" s="131">
        <v>0.2978723404255319</v>
      </c>
      <c r="M7" s="127">
        <v>206</v>
      </c>
      <c r="N7" s="128">
        <v>0.19941916747337851</v>
      </c>
      <c r="O7" s="125">
        <v>2154</v>
      </c>
      <c r="P7" s="132">
        <v>0.20417061611374407</v>
      </c>
      <c r="Q7" s="84"/>
    </row>
    <row r="8" spans="2:17" ht="20.100000000000001" customHeight="1" x14ac:dyDescent="0.25">
      <c r="B8" s="190" t="s">
        <v>79</v>
      </c>
      <c r="C8" s="125">
        <v>56</v>
      </c>
      <c r="D8" s="131">
        <v>0.15469613259668508</v>
      </c>
      <c r="E8" s="127">
        <v>947</v>
      </c>
      <c r="F8" s="131">
        <v>0.16501132601498519</v>
      </c>
      <c r="G8" s="127">
        <v>169</v>
      </c>
      <c r="H8" s="131">
        <v>0.16883116883116883</v>
      </c>
      <c r="I8" s="127">
        <v>380</v>
      </c>
      <c r="J8" s="131">
        <v>0.16047297297297297</v>
      </c>
      <c r="K8" s="127">
        <v>4</v>
      </c>
      <c r="L8" s="131">
        <v>8.5106382978723402E-2</v>
      </c>
      <c r="M8" s="127">
        <v>204</v>
      </c>
      <c r="N8" s="128">
        <v>0.19748305905130686</v>
      </c>
      <c r="O8" s="125">
        <v>1760</v>
      </c>
      <c r="P8" s="132">
        <v>0.16682464454976303</v>
      </c>
      <c r="Q8" s="89"/>
    </row>
    <row r="9" spans="2:17" ht="20.100000000000001" customHeight="1" x14ac:dyDescent="0.25">
      <c r="B9" s="190" t="s">
        <v>80</v>
      </c>
      <c r="C9" s="125">
        <v>70</v>
      </c>
      <c r="D9" s="131">
        <v>0.19337016574585636</v>
      </c>
      <c r="E9" s="127">
        <v>1108</v>
      </c>
      <c r="F9" s="131">
        <v>0.19306499390137655</v>
      </c>
      <c r="G9" s="127">
        <v>203</v>
      </c>
      <c r="H9" s="131">
        <v>0.20279720279720279</v>
      </c>
      <c r="I9" s="127">
        <v>482</v>
      </c>
      <c r="J9" s="131">
        <v>0.20354729729729729</v>
      </c>
      <c r="K9" s="127">
        <v>11</v>
      </c>
      <c r="L9" s="131">
        <v>0.23404255319148937</v>
      </c>
      <c r="M9" s="127">
        <v>179</v>
      </c>
      <c r="N9" s="128">
        <v>0.17328170377541141</v>
      </c>
      <c r="O9" s="125">
        <v>2053</v>
      </c>
      <c r="P9" s="132">
        <v>0.19459715639810427</v>
      </c>
    </row>
    <row r="10" spans="2:17" ht="20.100000000000001" customHeight="1" x14ac:dyDescent="0.25">
      <c r="B10" s="190" t="s">
        <v>81</v>
      </c>
      <c r="C10" s="125">
        <v>49</v>
      </c>
      <c r="D10" s="131">
        <v>0.13535911602209943</v>
      </c>
      <c r="E10" s="127">
        <v>944</v>
      </c>
      <c r="F10" s="131">
        <v>0.16448858686182261</v>
      </c>
      <c r="G10" s="127">
        <v>163</v>
      </c>
      <c r="H10" s="131">
        <v>0.16283716283716285</v>
      </c>
      <c r="I10" s="127">
        <v>382</v>
      </c>
      <c r="J10" s="131">
        <v>0.16131756756756757</v>
      </c>
      <c r="K10" s="127">
        <v>4</v>
      </c>
      <c r="L10" s="131">
        <v>8.5106382978723402E-2</v>
      </c>
      <c r="M10" s="127">
        <v>176</v>
      </c>
      <c r="N10" s="128">
        <v>0.17037754114230397</v>
      </c>
      <c r="O10" s="125">
        <v>1718</v>
      </c>
      <c r="P10" s="132">
        <v>0.1628436018957346</v>
      </c>
    </row>
    <row r="11" spans="2:17" ht="20.100000000000001" customHeight="1" x14ac:dyDescent="0.25">
      <c r="B11" s="190" t="s">
        <v>82</v>
      </c>
      <c r="C11" s="125">
        <v>10</v>
      </c>
      <c r="D11" s="131">
        <v>2.7624309392265192E-2</v>
      </c>
      <c r="E11" s="127">
        <v>100</v>
      </c>
      <c r="F11" s="131">
        <v>1.7424638438752395E-2</v>
      </c>
      <c r="G11" s="127">
        <v>29</v>
      </c>
      <c r="H11" s="131">
        <v>2.8971028971028972E-2</v>
      </c>
      <c r="I11" s="127">
        <v>42</v>
      </c>
      <c r="J11" s="131">
        <v>1.7736486486486486E-2</v>
      </c>
      <c r="K11" s="127">
        <v>2</v>
      </c>
      <c r="L11" s="131">
        <v>4.2553191489361701E-2</v>
      </c>
      <c r="M11" s="127">
        <v>7</v>
      </c>
      <c r="N11" s="128">
        <v>6.7763794772507258E-3</v>
      </c>
      <c r="O11" s="125">
        <v>190</v>
      </c>
      <c r="P11" s="132">
        <v>1.8009478672985781E-2</v>
      </c>
    </row>
    <row r="12" spans="2:17" ht="20.100000000000001" customHeight="1" thickBot="1" x14ac:dyDescent="0.3">
      <c r="B12" s="190" t="s">
        <v>83</v>
      </c>
      <c r="C12" s="125">
        <v>18</v>
      </c>
      <c r="D12" s="131">
        <v>4.9723756906077346E-2</v>
      </c>
      <c r="E12" s="127">
        <v>95</v>
      </c>
      <c r="F12" s="131">
        <v>1.6553406516814775E-2</v>
      </c>
      <c r="G12" s="127">
        <v>20</v>
      </c>
      <c r="H12" s="131">
        <v>1.998001998001998E-2</v>
      </c>
      <c r="I12" s="127">
        <v>39</v>
      </c>
      <c r="J12" s="131">
        <v>1.6469594594594593E-2</v>
      </c>
      <c r="K12" s="127">
        <v>2</v>
      </c>
      <c r="L12" s="131">
        <v>4.2553191489361701E-2</v>
      </c>
      <c r="M12" s="127">
        <v>12</v>
      </c>
      <c r="N12" s="128">
        <v>1.1616650532429816E-2</v>
      </c>
      <c r="O12" s="125">
        <v>186</v>
      </c>
      <c r="P12" s="132">
        <v>1.7630331753554503E-2</v>
      </c>
    </row>
    <row r="13" spans="2:17" ht="20.100000000000001" customHeight="1" thickTop="1" thickBot="1" x14ac:dyDescent="0.3">
      <c r="B13" s="141" t="s">
        <v>32</v>
      </c>
      <c r="C13" s="144">
        <v>362</v>
      </c>
      <c r="D13" s="142">
        <v>1</v>
      </c>
      <c r="E13" s="146">
        <v>5739</v>
      </c>
      <c r="F13" s="142">
        <v>1</v>
      </c>
      <c r="G13" s="146">
        <v>1001</v>
      </c>
      <c r="H13" s="142">
        <v>1</v>
      </c>
      <c r="I13" s="146">
        <v>2368</v>
      </c>
      <c r="J13" s="142">
        <v>1</v>
      </c>
      <c r="K13" s="146">
        <v>47</v>
      </c>
      <c r="L13" s="142">
        <v>0.99999999999999989</v>
      </c>
      <c r="M13" s="146">
        <v>1033</v>
      </c>
      <c r="N13" s="143">
        <v>0.99999999999999989</v>
      </c>
      <c r="O13" s="144">
        <v>10550</v>
      </c>
      <c r="P13" s="145">
        <v>1</v>
      </c>
    </row>
    <row r="14" spans="2:17" ht="15.75" thickTop="1" x14ac:dyDescent="0.25">
      <c r="B14" s="95"/>
      <c r="C14" s="96"/>
      <c r="D14" s="101"/>
      <c r="E14" s="96"/>
      <c r="F14" s="101"/>
      <c r="G14" s="96"/>
      <c r="H14" s="101"/>
      <c r="I14" s="96"/>
      <c r="J14" s="101"/>
      <c r="K14" s="96"/>
      <c r="L14" s="101"/>
      <c r="M14" s="96"/>
      <c r="N14" s="101"/>
      <c r="O14" s="96"/>
      <c r="P14" s="101"/>
    </row>
    <row r="15" spans="2:17" x14ac:dyDescent="0.25">
      <c r="B15" s="226"/>
      <c r="C15" s="227"/>
      <c r="D15" s="227"/>
      <c r="E15" s="227"/>
      <c r="F15" s="100"/>
      <c r="G15" s="100"/>
      <c r="H15" s="100"/>
      <c r="I15" s="100"/>
      <c r="J15" s="100"/>
      <c r="K15" s="110"/>
      <c r="L15" s="100"/>
      <c r="M15" s="100"/>
      <c r="N15" s="100"/>
      <c r="O15" s="100"/>
      <c r="P15" s="100"/>
    </row>
    <row r="16" spans="2:17" x14ac:dyDescent="0.25">
      <c r="B16" s="228"/>
      <c r="C16" s="227"/>
      <c r="D16" s="227"/>
      <c r="E16" s="227"/>
      <c r="F16" s="100"/>
      <c r="G16" s="100"/>
      <c r="H16" s="100"/>
      <c r="I16" s="100"/>
      <c r="J16" s="100"/>
      <c r="K16" s="110"/>
      <c r="L16" s="100"/>
      <c r="M16" s="100"/>
      <c r="N16" s="100"/>
      <c r="O16" s="100"/>
      <c r="P16" s="100"/>
    </row>
    <row r="17" spans="2:16" x14ac:dyDescent="0.25"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98"/>
      <c r="M17" s="98"/>
      <c r="N17" s="98"/>
      <c r="O17" s="98"/>
      <c r="P17" s="98"/>
    </row>
    <row r="18" spans="2:16" x14ac:dyDescent="0.25">
      <c r="B18" s="98"/>
      <c r="C18" s="220"/>
      <c r="D18" s="220"/>
      <c r="E18" s="220"/>
      <c r="F18" s="220"/>
      <c r="G18" s="220"/>
      <c r="H18" s="220"/>
      <c r="I18" s="220"/>
      <c r="J18" s="220"/>
      <c r="K18" s="221"/>
      <c r="L18" s="220"/>
      <c r="M18" s="220"/>
      <c r="N18" s="98"/>
      <c r="O18" s="98"/>
      <c r="P18" s="98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17"/>
  <sheetViews>
    <sheetView zoomScale="80" zoomScaleNormal="80" workbookViewId="0">
      <selection activeCell="T13" sqref="T13"/>
    </sheetView>
  </sheetViews>
  <sheetFormatPr baseColWidth="10" defaultColWidth="9.140625" defaultRowHeight="15" x14ac:dyDescent="0.25"/>
  <cols>
    <col min="1" max="1" width="9.140625" style="81"/>
    <col min="2" max="2" width="15.7109375" style="81" customWidth="1"/>
    <col min="3" max="20" width="10.85546875" style="81" customWidth="1"/>
    <col min="21" max="16384" width="9.140625" style="81"/>
  </cols>
  <sheetData>
    <row r="1" spans="2:21" ht="15.75" thickBot="1" x14ac:dyDescent="0.3"/>
    <row r="2" spans="2:21" ht="25.15" customHeight="1" thickTop="1" thickBot="1" x14ac:dyDescent="0.3">
      <c r="B2" s="301" t="s">
        <v>291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37"/>
      <c r="P2" s="337"/>
      <c r="Q2" s="337"/>
      <c r="R2" s="337"/>
      <c r="S2" s="337"/>
      <c r="T2" s="338"/>
    </row>
    <row r="3" spans="2:21" ht="25.15" customHeight="1" thickTop="1" thickBot="1" x14ac:dyDescent="0.3">
      <c r="B3" s="304" t="s">
        <v>84</v>
      </c>
      <c r="C3" s="308" t="s">
        <v>86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18"/>
    </row>
    <row r="4" spans="2:21" ht="25.15" customHeight="1" thickTop="1" thickBot="1" x14ac:dyDescent="0.3">
      <c r="B4" s="306"/>
      <c r="C4" s="333" t="s">
        <v>46</v>
      </c>
      <c r="D4" s="334"/>
      <c r="E4" s="335" t="s">
        <v>47</v>
      </c>
      <c r="F4" s="334"/>
      <c r="G4" s="335" t="s">
        <v>48</v>
      </c>
      <c r="H4" s="334"/>
      <c r="I4" s="308" t="s">
        <v>49</v>
      </c>
      <c r="J4" s="308"/>
      <c r="K4" s="335" t="s">
        <v>50</v>
      </c>
      <c r="L4" s="334"/>
      <c r="M4" s="308" t="s">
        <v>51</v>
      </c>
      <c r="N4" s="308"/>
      <c r="O4" s="335" t="s">
        <v>52</v>
      </c>
      <c r="P4" s="334"/>
      <c r="Q4" s="308" t="s">
        <v>53</v>
      </c>
      <c r="R4" s="308"/>
      <c r="S4" s="376" t="s">
        <v>54</v>
      </c>
      <c r="T4" s="377"/>
    </row>
    <row r="5" spans="2:21" ht="25.15" customHeight="1" thickTop="1" thickBot="1" x14ac:dyDescent="0.3">
      <c r="B5" s="307"/>
      <c r="C5" s="184" t="s">
        <v>5</v>
      </c>
      <c r="D5" s="185" t="s">
        <v>6</v>
      </c>
      <c r="E5" s="186" t="s">
        <v>5</v>
      </c>
      <c r="F5" s="185" t="s">
        <v>6</v>
      </c>
      <c r="G5" s="186" t="s">
        <v>5</v>
      </c>
      <c r="H5" s="222" t="s">
        <v>6</v>
      </c>
      <c r="I5" s="186" t="s">
        <v>5</v>
      </c>
      <c r="J5" s="158" t="s">
        <v>6</v>
      </c>
      <c r="K5" s="186" t="s">
        <v>5</v>
      </c>
      <c r="L5" s="185" t="s">
        <v>6</v>
      </c>
      <c r="M5" s="186" t="s">
        <v>5</v>
      </c>
      <c r="N5" s="158" t="s">
        <v>6</v>
      </c>
      <c r="O5" s="186" t="s">
        <v>5</v>
      </c>
      <c r="P5" s="185" t="s">
        <v>6</v>
      </c>
      <c r="Q5" s="186" t="s">
        <v>5</v>
      </c>
      <c r="R5" s="158" t="s">
        <v>6</v>
      </c>
      <c r="S5" s="184" t="s">
        <v>5</v>
      </c>
      <c r="T5" s="187" t="s">
        <v>6</v>
      </c>
    </row>
    <row r="6" spans="2:21" ht="20.100000000000001" customHeight="1" thickTop="1" x14ac:dyDescent="0.25">
      <c r="B6" s="190" t="s">
        <v>77</v>
      </c>
      <c r="C6" s="148">
        <v>745</v>
      </c>
      <c r="D6" s="175">
        <v>0.22225536992840095</v>
      </c>
      <c r="E6" s="149">
        <v>427</v>
      </c>
      <c r="F6" s="175">
        <v>0.23333333333333334</v>
      </c>
      <c r="G6" s="149">
        <v>407</v>
      </c>
      <c r="H6" s="175">
        <v>0.31307692307692309</v>
      </c>
      <c r="I6" s="149">
        <v>295</v>
      </c>
      <c r="J6" s="176">
        <v>0.23173605655930871</v>
      </c>
      <c r="K6" s="149">
        <v>168</v>
      </c>
      <c r="L6" s="175">
        <v>0.20388349514563106</v>
      </c>
      <c r="M6" s="149">
        <v>262</v>
      </c>
      <c r="N6" s="176">
        <v>0.2237403928266439</v>
      </c>
      <c r="O6" s="149">
        <v>98</v>
      </c>
      <c r="P6" s="175">
        <v>0.22790697674418606</v>
      </c>
      <c r="Q6" s="149">
        <v>87</v>
      </c>
      <c r="R6" s="176">
        <v>0.23513513513513515</v>
      </c>
      <c r="S6" s="148">
        <v>2489</v>
      </c>
      <c r="T6" s="177">
        <v>0.23592417061611373</v>
      </c>
      <c r="U6" s="84"/>
    </row>
    <row r="7" spans="2:21" ht="20.100000000000001" customHeight="1" x14ac:dyDescent="0.25">
      <c r="B7" s="190" t="s">
        <v>78</v>
      </c>
      <c r="C7" s="148">
        <v>670</v>
      </c>
      <c r="D7" s="175">
        <v>0.19988066825775655</v>
      </c>
      <c r="E7" s="149">
        <v>395</v>
      </c>
      <c r="F7" s="175">
        <v>0.21584699453551912</v>
      </c>
      <c r="G7" s="149">
        <v>262</v>
      </c>
      <c r="H7" s="175">
        <v>0.20153846153846153</v>
      </c>
      <c r="I7" s="149">
        <v>251</v>
      </c>
      <c r="J7" s="176">
        <v>0.19717203456402199</v>
      </c>
      <c r="K7" s="149">
        <v>195</v>
      </c>
      <c r="L7" s="175">
        <v>0.23665048543689321</v>
      </c>
      <c r="M7" s="149">
        <v>229</v>
      </c>
      <c r="N7" s="176">
        <v>0.19555935098206662</v>
      </c>
      <c r="O7" s="149">
        <v>86</v>
      </c>
      <c r="P7" s="175">
        <v>0.2</v>
      </c>
      <c r="Q7" s="149">
        <v>66</v>
      </c>
      <c r="R7" s="176">
        <v>0.17837837837837839</v>
      </c>
      <c r="S7" s="148">
        <v>2154</v>
      </c>
      <c r="T7" s="177">
        <v>0.20417061611374407</v>
      </c>
      <c r="U7" s="84"/>
    </row>
    <row r="8" spans="2:21" ht="20.100000000000001" customHeight="1" x14ac:dyDescent="0.25">
      <c r="B8" s="190" t="s">
        <v>79</v>
      </c>
      <c r="C8" s="148">
        <v>571</v>
      </c>
      <c r="D8" s="175">
        <v>0.17034606205250596</v>
      </c>
      <c r="E8" s="149">
        <v>373</v>
      </c>
      <c r="F8" s="175">
        <v>0.20382513661202187</v>
      </c>
      <c r="G8" s="149">
        <v>159</v>
      </c>
      <c r="H8" s="175">
        <v>0.12230769230769231</v>
      </c>
      <c r="I8" s="149">
        <v>203</v>
      </c>
      <c r="J8" s="176">
        <v>0.15946582875098192</v>
      </c>
      <c r="K8" s="149">
        <v>123</v>
      </c>
      <c r="L8" s="175">
        <v>0.14927184466019416</v>
      </c>
      <c r="M8" s="149">
        <v>207</v>
      </c>
      <c r="N8" s="176">
        <v>0.17677198975234842</v>
      </c>
      <c r="O8" s="149">
        <v>63</v>
      </c>
      <c r="P8" s="175">
        <v>0.14651162790697675</v>
      </c>
      <c r="Q8" s="149">
        <v>61</v>
      </c>
      <c r="R8" s="176">
        <v>0.16486486486486487</v>
      </c>
      <c r="S8" s="148">
        <v>1760</v>
      </c>
      <c r="T8" s="177">
        <v>0.16682464454976303</v>
      </c>
      <c r="U8" s="84"/>
    </row>
    <row r="9" spans="2:21" ht="20.100000000000001" customHeight="1" x14ac:dyDescent="0.25">
      <c r="B9" s="190" t="s">
        <v>80</v>
      </c>
      <c r="C9" s="148">
        <v>647</v>
      </c>
      <c r="D9" s="175">
        <v>0.19301909307875895</v>
      </c>
      <c r="E9" s="149">
        <v>382</v>
      </c>
      <c r="F9" s="175">
        <v>0.20874316939890711</v>
      </c>
      <c r="G9" s="149">
        <v>222</v>
      </c>
      <c r="H9" s="175">
        <v>0.17076923076923076</v>
      </c>
      <c r="I9" s="149">
        <v>262</v>
      </c>
      <c r="J9" s="176">
        <v>0.20581304006284368</v>
      </c>
      <c r="K9" s="149">
        <v>164</v>
      </c>
      <c r="L9" s="175">
        <v>0.19902912621359223</v>
      </c>
      <c r="M9" s="149">
        <v>220</v>
      </c>
      <c r="N9" s="176">
        <v>0.18787361229718189</v>
      </c>
      <c r="O9" s="149">
        <v>81</v>
      </c>
      <c r="P9" s="175">
        <v>0.1883720930232558</v>
      </c>
      <c r="Q9" s="149">
        <v>75</v>
      </c>
      <c r="R9" s="176">
        <v>0.20270270270270271</v>
      </c>
      <c r="S9" s="148">
        <v>2053</v>
      </c>
      <c r="T9" s="177">
        <v>0.19459715639810427</v>
      </c>
      <c r="U9" s="84"/>
    </row>
    <row r="10" spans="2:21" ht="20.100000000000001" customHeight="1" x14ac:dyDescent="0.25">
      <c r="B10" s="190" t="s">
        <v>81</v>
      </c>
      <c r="C10" s="148">
        <v>611</v>
      </c>
      <c r="D10" s="175">
        <v>0.18227923627684964</v>
      </c>
      <c r="E10" s="149">
        <v>211</v>
      </c>
      <c r="F10" s="175">
        <v>0.11530054644808743</v>
      </c>
      <c r="G10" s="149">
        <v>190</v>
      </c>
      <c r="H10" s="175">
        <v>0.14615384615384616</v>
      </c>
      <c r="I10" s="149">
        <v>217</v>
      </c>
      <c r="J10" s="176">
        <v>0.17046347211311863</v>
      </c>
      <c r="K10" s="149">
        <v>139</v>
      </c>
      <c r="L10" s="175">
        <v>0.16868932038834952</v>
      </c>
      <c r="M10" s="149">
        <v>206</v>
      </c>
      <c r="N10" s="176">
        <v>0.17591801878736124</v>
      </c>
      <c r="O10" s="149">
        <v>82</v>
      </c>
      <c r="P10" s="175">
        <v>0.19069767441860466</v>
      </c>
      <c r="Q10" s="149">
        <v>62</v>
      </c>
      <c r="R10" s="176">
        <v>0.16756756756756758</v>
      </c>
      <c r="S10" s="148">
        <v>1718</v>
      </c>
      <c r="T10" s="177">
        <v>0.1628436018957346</v>
      </c>
      <c r="U10" s="84"/>
    </row>
    <row r="11" spans="2:21" ht="20.100000000000001" customHeight="1" x14ac:dyDescent="0.25">
      <c r="B11" s="190" t="s">
        <v>82</v>
      </c>
      <c r="C11" s="148">
        <v>58</v>
      </c>
      <c r="D11" s="175">
        <v>1.7303102625298328E-2</v>
      </c>
      <c r="E11" s="149">
        <v>25</v>
      </c>
      <c r="F11" s="175">
        <v>1.3661202185792349E-2</v>
      </c>
      <c r="G11" s="149">
        <v>24</v>
      </c>
      <c r="H11" s="175">
        <v>1.8461538461538463E-2</v>
      </c>
      <c r="I11" s="149">
        <v>24</v>
      </c>
      <c r="J11" s="176">
        <v>1.8853102906520033E-2</v>
      </c>
      <c r="K11" s="149">
        <v>16</v>
      </c>
      <c r="L11" s="175">
        <v>1.9417475728155338E-2</v>
      </c>
      <c r="M11" s="149">
        <v>22</v>
      </c>
      <c r="N11" s="176">
        <v>1.8787361229718188E-2</v>
      </c>
      <c r="O11" s="149">
        <v>9</v>
      </c>
      <c r="P11" s="175">
        <v>2.0930232558139535E-2</v>
      </c>
      <c r="Q11" s="149">
        <v>12</v>
      </c>
      <c r="R11" s="176">
        <v>3.2432432432432434E-2</v>
      </c>
      <c r="S11" s="148">
        <v>190</v>
      </c>
      <c r="T11" s="177">
        <v>1.8009478672985781E-2</v>
      </c>
      <c r="U11" s="84"/>
    </row>
    <row r="12" spans="2:21" ht="20.100000000000001" customHeight="1" thickBot="1" x14ac:dyDescent="0.3">
      <c r="B12" s="190" t="s">
        <v>83</v>
      </c>
      <c r="C12" s="148">
        <v>50</v>
      </c>
      <c r="D12" s="175">
        <v>1.4916467780429593E-2</v>
      </c>
      <c r="E12" s="149">
        <v>17</v>
      </c>
      <c r="F12" s="175">
        <v>9.2896174863387974E-3</v>
      </c>
      <c r="G12" s="149">
        <v>36</v>
      </c>
      <c r="H12" s="175">
        <v>2.7692307692307693E-2</v>
      </c>
      <c r="I12" s="149">
        <v>21</v>
      </c>
      <c r="J12" s="176">
        <v>1.6496465043205028E-2</v>
      </c>
      <c r="K12" s="149">
        <v>19</v>
      </c>
      <c r="L12" s="175">
        <v>2.3058252427184466E-2</v>
      </c>
      <c r="M12" s="149">
        <v>25</v>
      </c>
      <c r="N12" s="176">
        <v>2.1349274124679761E-2</v>
      </c>
      <c r="O12" s="149">
        <v>11</v>
      </c>
      <c r="P12" s="175">
        <v>2.5581395348837209E-2</v>
      </c>
      <c r="Q12" s="149">
        <v>7</v>
      </c>
      <c r="R12" s="176">
        <v>1.891891891891892E-2</v>
      </c>
      <c r="S12" s="148">
        <v>186</v>
      </c>
      <c r="T12" s="177">
        <v>1.7630331753554503E-2</v>
      </c>
      <c r="U12" s="84"/>
    </row>
    <row r="13" spans="2:21" ht="20.100000000000001" customHeight="1" thickTop="1" thickBot="1" x14ac:dyDescent="0.3">
      <c r="B13" s="141" t="s">
        <v>32</v>
      </c>
      <c r="C13" s="156">
        <v>3352</v>
      </c>
      <c r="D13" s="223">
        <v>1</v>
      </c>
      <c r="E13" s="157">
        <v>1830</v>
      </c>
      <c r="F13" s="223">
        <v>1</v>
      </c>
      <c r="G13" s="157">
        <v>1300</v>
      </c>
      <c r="H13" s="223">
        <v>1</v>
      </c>
      <c r="I13" s="157">
        <v>1273</v>
      </c>
      <c r="J13" s="224">
        <v>0.99999999999999989</v>
      </c>
      <c r="K13" s="157">
        <v>824</v>
      </c>
      <c r="L13" s="223">
        <v>1</v>
      </c>
      <c r="M13" s="157">
        <v>1171</v>
      </c>
      <c r="N13" s="224">
        <v>1</v>
      </c>
      <c r="O13" s="157">
        <v>430</v>
      </c>
      <c r="P13" s="223">
        <v>0.99999999999999989</v>
      </c>
      <c r="Q13" s="157">
        <v>370</v>
      </c>
      <c r="R13" s="224">
        <v>1</v>
      </c>
      <c r="S13" s="156">
        <v>10550</v>
      </c>
      <c r="T13" s="225">
        <v>1</v>
      </c>
      <c r="U13" s="89"/>
    </row>
    <row r="14" spans="2:21" ht="16.5" thickTop="1" thickBot="1" x14ac:dyDescent="0.3">
      <c r="T14" s="83"/>
    </row>
    <row r="15" spans="2:21" ht="15.75" thickTop="1" x14ac:dyDescent="0.25">
      <c r="B15" s="180" t="s">
        <v>36</v>
      </c>
      <c r="C15" s="181"/>
      <c r="D15" s="181"/>
      <c r="E15" s="139"/>
    </row>
    <row r="16" spans="2:21" ht="15.75" thickBot="1" x14ac:dyDescent="0.3">
      <c r="B16" s="182" t="s">
        <v>307</v>
      </c>
      <c r="C16" s="183"/>
      <c r="D16" s="183"/>
      <c r="E16" s="140"/>
    </row>
    <row r="17" ht="15.75" thickTop="1" x14ac:dyDescent="0.25"/>
  </sheetData>
  <mergeCells count="12"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2"/>
  <sheetViews>
    <sheetView topLeftCell="F1" workbookViewId="0">
      <selection activeCell="K28" sqref="K28"/>
    </sheetView>
  </sheetViews>
  <sheetFormatPr baseColWidth="10" defaultColWidth="9.140625" defaultRowHeight="15" x14ac:dyDescent="0.25"/>
  <cols>
    <col min="1" max="1" width="15.7109375" style="63" customWidth="1"/>
    <col min="2" max="21" width="10.140625" style="63" customWidth="1"/>
    <col min="22" max="16384" width="9.140625" style="63"/>
  </cols>
  <sheetData>
    <row r="1" spans="1:22" ht="25.15" customHeight="1" thickTop="1" thickBot="1" x14ac:dyDescent="0.3">
      <c r="A1" s="339" t="s">
        <v>126</v>
      </c>
      <c r="B1" s="340"/>
      <c r="C1" s="340"/>
      <c r="D1" s="340"/>
      <c r="E1" s="340"/>
      <c r="F1" s="340"/>
      <c r="G1" s="340"/>
      <c r="H1" s="340"/>
      <c r="I1" s="340"/>
      <c r="J1" s="340"/>
      <c r="K1" s="341"/>
      <c r="L1" s="342"/>
      <c r="M1" s="342"/>
      <c r="N1" s="342"/>
      <c r="O1" s="342"/>
      <c r="P1" s="342"/>
      <c r="Q1" s="342"/>
      <c r="R1" s="342"/>
      <c r="S1" s="342"/>
      <c r="T1" s="342"/>
      <c r="U1" s="343"/>
    </row>
    <row r="2" spans="1:22" ht="25.15" customHeight="1" thickTop="1" thickBot="1" x14ac:dyDescent="0.3">
      <c r="A2" s="344" t="s">
        <v>87</v>
      </c>
      <c r="B2" s="347" t="s">
        <v>56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9"/>
    </row>
    <row r="3" spans="1:22" ht="25.15" customHeight="1" x14ac:dyDescent="0.25">
      <c r="A3" s="378"/>
      <c r="B3" s="350">
        <v>0</v>
      </c>
      <c r="C3" s="353"/>
      <c r="D3" s="352" t="s">
        <v>57</v>
      </c>
      <c r="E3" s="353"/>
      <c r="F3" s="354" t="s">
        <v>58</v>
      </c>
      <c r="G3" s="351"/>
      <c r="H3" s="352" t="s">
        <v>59</v>
      </c>
      <c r="I3" s="353"/>
      <c r="J3" s="354" t="s">
        <v>60</v>
      </c>
      <c r="K3" s="351"/>
      <c r="L3" s="352" t="s">
        <v>61</v>
      </c>
      <c r="M3" s="353"/>
      <c r="N3" s="354" t="s">
        <v>62</v>
      </c>
      <c r="O3" s="351"/>
      <c r="P3" s="352" t="s">
        <v>63</v>
      </c>
      <c r="Q3" s="353"/>
      <c r="R3" s="354" t="s">
        <v>35</v>
      </c>
      <c r="S3" s="351"/>
      <c r="T3" s="352" t="s">
        <v>54</v>
      </c>
      <c r="U3" s="353"/>
    </row>
    <row r="4" spans="1:22" ht="25.15" customHeight="1" thickBot="1" x14ac:dyDescent="0.3">
      <c r="A4" s="379"/>
      <c r="B4" s="9" t="s">
        <v>5</v>
      </c>
      <c r="C4" s="11" t="s">
        <v>6</v>
      </c>
      <c r="D4" s="9" t="s">
        <v>5</v>
      </c>
      <c r="E4" s="11" t="s">
        <v>6</v>
      </c>
      <c r="F4" s="12" t="s">
        <v>5</v>
      </c>
      <c r="G4" s="10" t="s">
        <v>6</v>
      </c>
      <c r="H4" s="9" t="s">
        <v>5</v>
      </c>
      <c r="I4" s="11" t="s">
        <v>6</v>
      </c>
      <c r="J4" s="12" t="s">
        <v>5</v>
      </c>
      <c r="K4" s="10" t="s">
        <v>6</v>
      </c>
      <c r="L4" s="9" t="s">
        <v>5</v>
      </c>
      <c r="M4" s="11" t="s">
        <v>6</v>
      </c>
      <c r="N4" s="12" t="s">
        <v>5</v>
      </c>
      <c r="O4" s="10" t="s">
        <v>6</v>
      </c>
      <c r="P4" s="9" t="s">
        <v>5</v>
      </c>
      <c r="Q4" s="11" t="s">
        <v>6</v>
      </c>
      <c r="R4" s="12" t="s">
        <v>5</v>
      </c>
      <c r="S4" s="10" t="s">
        <v>6</v>
      </c>
      <c r="T4" s="9" t="s">
        <v>5</v>
      </c>
      <c r="U4" s="11" t="s">
        <v>6</v>
      </c>
    </row>
    <row r="5" spans="1:22" x14ac:dyDescent="0.25">
      <c r="A5" s="1" t="s">
        <v>88</v>
      </c>
      <c r="B5" s="24" t="e">
        <f>VLOOKUP(V5,[1]Sheet1!$A$475:$U$482,2,FALSE)</f>
        <v>#N/A</v>
      </c>
      <c r="C5" s="15" t="e">
        <f>VLOOKUP(V5,[1]Sheet1!$A$475:$U$482,3,FALSE)/100</f>
        <v>#N/A</v>
      </c>
      <c r="D5" s="24" t="e">
        <f>VLOOKUP(V5,[1]Sheet1!$A$475:$U$482,4,FALSE)</f>
        <v>#N/A</v>
      </c>
      <c r="E5" s="15" t="e">
        <f>VLOOKUP(V5,[1]Sheet1!$A$475:$U$482,5,FALSE)/100</f>
        <v>#N/A</v>
      </c>
      <c r="F5" s="26" t="e">
        <f>VLOOKUP(V5,[1]Sheet1!$A$475:$U$482,6,FALSE)</f>
        <v>#N/A</v>
      </c>
      <c r="G5" s="14" t="e">
        <f>VLOOKUP(V5,[1]Sheet1!$A$475:$U$482,7,FALSE)/100</f>
        <v>#N/A</v>
      </c>
      <c r="H5" s="24" t="e">
        <f>VLOOKUP(V5,[1]Sheet1!$A$475:$U$482,8,FALSE)</f>
        <v>#N/A</v>
      </c>
      <c r="I5" s="15" t="e">
        <f>VLOOKUP(V5,[1]Sheet1!$A$475:$U$482,9,FALSE)/100</f>
        <v>#N/A</v>
      </c>
      <c r="J5" s="26" t="e">
        <f>VLOOKUP(V5,[1]Sheet1!$A$475:$U$482,10,FALSE)</f>
        <v>#N/A</v>
      </c>
      <c r="K5" s="14" t="e">
        <f>VLOOKUP(V5,[1]Sheet1!$A$475:$U$482,11,FALSE)/100</f>
        <v>#N/A</v>
      </c>
      <c r="L5" s="24" t="e">
        <f>VLOOKUP(V5,[1]Sheet1!$A$475:$U$482,12,FALSE)</f>
        <v>#N/A</v>
      </c>
      <c r="M5" s="15" t="e">
        <f>VLOOKUP(V5,[1]Sheet1!$A$475:$U$482,13,FALSE)/100</f>
        <v>#N/A</v>
      </c>
      <c r="N5" s="26" t="e">
        <f>VLOOKUP(V5,[1]Sheet1!$A$475:$U$482,14,FALSE)</f>
        <v>#N/A</v>
      </c>
      <c r="O5" s="14" t="e">
        <f>VLOOKUP(V5,[1]Sheet1!$A$475:$U$482,15,FALSE)/100</f>
        <v>#N/A</v>
      </c>
      <c r="P5" s="24" t="e">
        <f>VLOOKUP(V5,[1]Sheet1!$A$475:$U$482,16,FALSE)</f>
        <v>#N/A</v>
      </c>
      <c r="Q5" s="15" t="e">
        <f>VLOOKUP(V5,[1]Sheet1!$A$475:$U$482,17,FALSE)/100</f>
        <v>#N/A</v>
      </c>
      <c r="R5" s="26" t="e">
        <f>VLOOKUP(V5,[1]Sheet1!$A$475:$U$482,18,FALSE)</f>
        <v>#N/A</v>
      </c>
      <c r="S5" s="14" t="e">
        <f>VLOOKUP(V5,[1]Sheet1!$A$475:$U$482,19,FALSE)/100</f>
        <v>#N/A</v>
      </c>
      <c r="T5" s="24" t="e">
        <f>VLOOKUP(V5,[1]Sheet1!$A$475:$U$482,20,FALSE)</f>
        <v>#N/A</v>
      </c>
      <c r="U5" s="15" t="e">
        <f>VLOOKUP(V5,[1]Sheet1!$A$475:$U$482,21,FALSE)/100</f>
        <v>#N/A</v>
      </c>
      <c r="V5" s="67" t="s">
        <v>165</v>
      </c>
    </row>
    <row r="6" spans="1:22" x14ac:dyDescent="0.25">
      <c r="A6" s="2" t="s">
        <v>78</v>
      </c>
      <c r="B6" s="22" t="e">
        <f>VLOOKUP(V6,[1]Sheet1!$A$475:$U$482,2,FALSE)</f>
        <v>#N/A</v>
      </c>
      <c r="C6" s="15" t="e">
        <f>VLOOKUP(V6,[1]Sheet1!$A$475:$U$482,3,FALSE)/100</f>
        <v>#N/A</v>
      </c>
      <c r="D6" s="22" t="e">
        <f>VLOOKUP(V6,[1]Sheet1!$A$475:$U$482,4,FALSE)</f>
        <v>#N/A</v>
      </c>
      <c r="E6" s="15" t="e">
        <f>VLOOKUP(V6,[1]Sheet1!$A$475:$U$482,5,FALSE)/100</f>
        <v>#N/A</v>
      </c>
      <c r="F6" s="27" t="e">
        <f>VLOOKUP(V6,[1]Sheet1!$A$475:$U$482,6,FALSE)</f>
        <v>#N/A</v>
      </c>
      <c r="G6" s="14" t="e">
        <f>VLOOKUP(V6,[1]Sheet1!$A$475:$U$482,7,FALSE)/100</f>
        <v>#N/A</v>
      </c>
      <c r="H6" s="22" t="e">
        <f>VLOOKUP(V6,[1]Sheet1!$A$475:$U$482,8,FALSE)</f>
        <v>#N/A</v>
      </c>
      <c r="I6" s="15" t="e">
        <f>VLOOKUP(V6,[1]Sheet1!$A$475:$U$482,9,FALSE)/100</f>
        <v>#N/A</v>
      </c>
      <c r="J6" s="27" t="e">
        <f>VLOOKUP(V6,[1]Sheet1!$A$475:$U$482,10,FALSE)</f>
        <v>#N/A</v>
      </c>
      <c r="K6" s="14" t="e">
        <f>VLOOKUP(V6,[1]Sheet1!$A$475:$U$482,11,FALSE)/100</f>
        <v>#N/A</v>
      </c>
      <c r="L6" s="22" t="e">
        <f>VLOOKUP(V6,[1]Sheet1!$A$475:$U$482,12,FALSE)</f>
        <v>#N/A</v>
      </c>
      <c r="M6" s="15" t="e">
        <f>VLOOKUP(V6,[1]Sheet1!$A$475:$U$482,13,FALSE)/100</f>
        <v>#N/A</v>
      </c>
      <c r="N6" s="27" t="e">
        <f>VLOOKUP(V6,[1]Sheet1!$A$475:$U$482,14,FALSE)</f>
        <v>#N/A</v>
      </c>
      <c r="O6" s="14" t="e">
        <f>VLOOKUP(V6,[1]Sheet1!$A$475:$U$482,15,FALSE)/100</f>
        <v>#N/A</v>
      </c>
      <c r="P6" s="22" t="e">
        <f>VLOOKUP(V6,[1]Sheet1!$A$475:$U$482,16,FALSE)</f>
        <v>#N/A</v>
      </c>
      <c r="Q6" s="15" t="e">
        <f>VLOOKUP(V6,[1]Sheet1!$A$475:$U$482,17,FALSE)/100</f>
        <v>#N/A</v>
      </c>
      <c r="R6" s="27" t="e">
        <f>VLOOKUP(V6,[1]Sheet1!$A$475:$U$482,18,FALSE)</f>
        <v>#N/A</v>
      </c>
      <c r="S6" s="14" t="e">
        <f>VLOOKUP(V6,[1]Sheet1!$A$475:$U$482,19,FALSE)/100</f>
        <v>#N/A</v>
      </c>
      <c r="T6" s="22" t="e">
        <f>VLOOKUP(V6,[1]Sheet1!$A$475:$U$482,20,FALSE)</f>
        <v>#N/A</v>
      </c>
      <c r="U6" s="15" t="e">
        <f>VLOOKUP(V6,[1]Sheet1!$A$475:$U$482,21,FALSE)/100</f>
        <v>#N/A</v>
      </c>
      <c r="V6" s="67" t="s">
        <v>166</v>
      </c>
    </row>
    <row r="7" spans="1:22" x14ac:dyDescent="0.25">
      <c r="A7" s="2" t="s">
        <v>79</v>
      </c>
      <c r="B7" s="22" t="e">
        <f>VLOOKUP(V7,[1]Sheet1!$A$475:$U$482,2,FALSE)</f>
        <v>#N/A</v>
      </c>
      <c r="C7" s="15" t="e">
        <f>VLOOKUP(V7,[1]Sheet1!$A$475:$U$482,3,FALSE)/100</f>
        <v>#N/A</v>
      </c>
      <c r="D7" s="22" t="e">
        <f>VLOOKUP(V7,[1]Sheet1!$A$475:$U$482,4,FALSE)</f>
        <v>#N/A</v>
      </c>
      <c r="E7" s="15" t="e">
        <f>VLOOKUP(V7,[1]Sheet1!$A$475:$U$482,5,FALSE)/100</f>
        <v>#N/A</v>
      </c>
      <c r="F7" s="27" t="e">
        <f>VLOOKUP(V7,[1]Sheet1!$A$475:$U$482,6,FALSE)</f>
        <v>#N/A</v>
      </c>
      <c r="G7" s="14" t="e">
        <f>VLOOKUP(V7,[1]Sheet1!$A$475:$U$482,7,FALSE)/100</f>
        <v>#N/A</v>
      </c>
      <c r="H7" s="22" t="e">
        <f>VLOOKUP(V7,[1]Sheet1!$A$475:$U$482,8,FALSE)</f>
        <v>#N/A</v>
      </c>
      <c r="I7" s="15" t="e">
        <f>VLOOKUP(V7,[1]Sheet1!$A$475:$U$482,9,FALSE)/100</f>
        <v>#N/A</v>
      </c>
      <c r="J7" s="27" t="e">
        <f>VLOOKUP(V7,[1]Sheet1!$A$475:$U$482,10,FALSE)</f>
        <v>#N/A</v>
      </c>
      <c r="K7" s="14" t="e">
        <f>VLOOKUP(V7,[1]Sheet1!$A$475:$U$482,11,FALSE)/100</f>
        <v>#N/A</v>
      </c>
      <c r="L7" s="22" t="e">
        <f>VLOOKUP(V7,[1]Sheet1!$A$475:$U$482,12,FALSE)</f>
        <v>#N/A</v>
      </c>
      <c r="M7" s="15" t="e">
        <f>VLOOKUP(V7,[1]Sheet1!$A$475:$U$482,13,FALSE)/100</f>
        <v>#N/A</v>
      </c>
      <c r="N7" s="27" t="e">
        <f>VLOOKUP(V7,[1]Sheet1!$A$475:$U$482,14,FALSE)</f>
        <v>#N/A</v>
      </c>
      <c r="O7" s="14" t="e">
        <f>VLOOKUP(V7,[1]Sheet1!$A$475:$U$482,15,FALSE)/100</f>
        <v>#N/A</v>
      </c>
      <c r="P7" s="22" t="e">
        <f>VLOOKUP(V7,[1]Sheet1!$A$475:$U$482,16,FALSE)</f>
        <v>#N/A</v>
      </c>
      <c r="Q7" s="15" t="e">
        <f>VLOOKUP(V7,[1]Sheet1!$A$475:$U$482,17,FALSE)/100</f>
        <v>#N/A</v>
      </c>
      <c r="R7" s="27" t="e">
        <f>VLOOKUP(V7,[1]Sheet1!$A$475:$U$482,18,FALSE)</f>
        <v>#N/A</v>
      </c>
      <c r="S7" s="14" t="e">
        <f>VLOOKUP(V7,[1]Sheet1!$A$475:$U$482,19,FALSE)/100</f>
        <v>#N/A</v>
      </c>
      <c r="T7" s="22" t="e">
        <f>VLOOKUP(V7,[1]Sheet1!$A$475:$U$482,20,FALSE)</f>
        <v>#N/A</v>
      </c>
      <c r="U7" s="15" t="e">
        <f>VLOOKUP(V7,[1]Sheet1!$A$475:$U$482,21,FALSE)/100</f>
        <v>#N/A</v>
      </c>
      <c r="V7" s="67" t="s">
        <v>167</v>
      </c>
    </row>
    <row r="8" spans="1:22" x14ac:dyDescent="0.25">
      <c r="A8" s="2" t="s">
        <v>80</v>
      </c>
      <c r="B8" s="22" t="e">
        <f>VLOOKUP(V8,[1]Sheet1!$A$475:$U$482,2,FALSE)</f>
        <v>#N/A</v>
      </c>
      <c r="C8" s="15" t="e">
        <f>VLOOKUP(V8,[1]Sheet1!$A$475:$U$482,3,FALSE)/100</f>
        <v>#N/A</v>
      </c>
      <c r="D8" s="22" t="e">
        <f>VLOOKUP(V8,[1]Sheet1!$A$475:$U$482,4,FALSE)</f>
        <v>#N/A</v>
      </c>
      <c r="E8" s="15" t="e">
        <f>VLOOKUP(V8,[1]Sheet1!$A$475:$U$482,5,FALSE)/100</f>
        <v>#N/A</v>
      </c>
      <c r="F8" s="27" t="e">
        <f>VLOOKUP(V8,[1]Sheet1!$A$475:$U$482,6,FALSE)</f>
        <v>#N/A</v>
      </c>
      <c r="G8" s="14" t="e">
        <f>VLOOKUP(V8,[1]Sheet1!$A$475:$U$482,7,FALSE)/100</f>
        <v>#N/A</v>
      </c>
      <c r="H8" s="22" t="e">
        <f>VLOOKUP(V8,[1]Sheet1!$A$475:$U$482,8,FALSE)</f>
        <v>#N/A</v>
      </c>
      <c r="I8" s="15" t="e">
        <f>VLOOKUP(V8,[1]Sheet1!$A$475:$U$482,9,FALSE)/100</f>
        <v>#N/A</v>
      </c>
      <c r="J8" s="27" t="e">
        <f>VLOOKUP(V8,[1]Sheet1!$A$475:$U$482,10,FALSE)</f>
        <v>#N/A</v>
      </c>
      <c r="K8" s="14" t="e">
        <f>VLOOKUP(V8,[1]Sheet1!$A$475:$U$482,11,FALSE)/100</f>
        <v>#N/A</v>
      </c>
      <c r="L8" s="22" t="e">
        <f>VLOOKUP(V8,[1]Sheet1!$A$475:$U$482,12,FALSE)</f>
        <v>#N/A</v>
      </c>
      <c r="M8" s="15" t="e">
        <f>VLOOKUP(V8,[1]Sheet1!$A$475:$U$482,13,FALSE)/100</f>
        <v>#N/A</v>
      </c>
      <c r="N8" s="27" t="e">
        <f>VLOOKUP(V8,[1]Sheet1!$A$475:$U$482,14,FALSE)</f>
        <v>#N/A</v>
      </c>
      <c r="O8" s="14" t="e">
        <f>VLOOKUP(V8,[1]Sheet1!$A$475:$U$482,15,FALSE)/100</f>
        <v>#N/A</v>
      </c>
      <c r="P8" s="22" t="e">
        <f>VLOOKUP(V8,[1]Sheet1!$A$475:$U$482,16,FALSE)</f>
        <v>#N/A</v>
      </c>
      <c r="Q8" s="15" t="e">
        <f>VLOOKUP(V8,[1]Sheet1!$A$475:$U$482,17,FALSE)/100</f>
        <v>#N/A</v>
      </c>
      <c r="R8" s="27" t="e">
        <f>VLOOKUP(V8,[1]Sheet1!$A$475:$U$482,18,FALSE)</f>
        <v>#N/A</v>
      </c>
      <c r="S8" s="14" t="e">
        <f>VLOOKUP(V8,[1]Sheet1!$A$475:$U$482,19,FALSE)/100</f>
        <v>#N/A</v>
      </c>
      <c r="T8" s="22" t="e">
        <f>VLOOKUP(V8,[1]Sheet1!$A$475:$U$482,20,FALSE)</f>
        <v>#N/A</v>
      </c>
      <c r="U8" s="15" t="e">
        <f>VLOOKUP(V8,[1]Sheet1!$A$475:$U$482,21,FALSE)/100</f>
        <v>#N/A</v>
      </c>
      <c r="V8" s="67" t="s">
        <v>168</v>
      </c>
    </row>
    <row r="9" spans="1:22" x14ac:dyDescent="0.25">
      <c r="A9" s="2" t="s">
        <v>81</v>
      </c>
      <c r="B9" s="22" t="e">
        <f>VLOOKUP(V9,[1]Sheet1!$A$475:$U$482,2,FALSE)</f>
        <v>#N/A</v>
      </c>
      <c r="C9" s="15" t="e">
        <f>VLOOKUP(V9,[1]Sheet1!$A$475:$U$482,3,FALSE)/100</f>
        <v>#N/A</v>
      </c>
      <c r="D9" s="22" t="e">
        <f>VLOOKUP(V9,[1]Sheet1!$A$475:$U$482,4,FALSE)</f>
        <v>#N/A</v>
      </c>
      <c r="E9" s="15" t="e">
        <f>VLOOKUP(V9,[1]Sheet1!$A$475:$U$482,5,FALSE)/100</f>
        <v>#N/A</v>
      </c>
      <c r="F9" s="27" t="e">
        <f>VLOOKUP(V9,[1]Sheet1!$A$475:$U$482,6,FALSE)</f>
        <v>#N/A</v>
      </c>
      <c r="G9" s="14" t="e">
        <f>VLOOKUP(V9,[1]Sheet1!$A$475:$U$482,7,FALSE)/100</f>
        <v>#N/A</v>
      </c>
      <c r="H9" s="22" t="e">
        <f>VLOOKUP(V9,[1]Sheet1!$A$475:$U$482,8,FALSE)</f>
        <v>#N/A</v>
      </c>
      <c r="I9" s="15" t="e">
        <f>VLOOKUP(V9,[1]Sheet1!$A$475:$U$482,9,FALSE)/100</f>
        <v>#N/A</v>
      </c>
      <c r="J9" s="27" t="e">
        <f>VLOOKUP(V9,[1]Sheet1!$A$475:$U$482,10,FALSE)</f>
        <v>#N/A</v>
      </c>
      <c r="K9" s="14" t="e">
        <f>VLOOKUP(V9,[1]Sheet1!$A$475:$U$482,11,FALSE)/100</f>
        <v>#N/A</v>
      </c>
      <c r="L9" s="22" t="e">
        <f>VLOOKUP(V9,[1]Sheet1!$A$475:$U$482,12,FALSE)</f>
        <v>#N/A</v>
      </c>
      <c r="M9" s="15" t="e">
        <f>VLOOKUP(V9,[1]Sheet1!$A$475:$U$482,13,FALSE)/100</f>
        <v>#N/A</v>
      </c>
      <c r="N9" s="27" t="e">
        <f>VLOOKUP(V9,[1]Sheet1!$A$475:$U$482,14,FALSE)</f>
        <v>#N/A</v>
      </c>
      <c r="O9" s="14" t="e">
        <f>VLOOKUP(V9,[1]Sheet1!$A$475:$U$482,15,FALSE)/100</f>
        <v>#N/A</v>
      </c>
      <c r="P9" s="22" t="e">
        <f>VLOOKUP(V9,[1]Sheet1!$A$475:$U$482,16,FALSE)</f>
        <v>#N/A</v>
      </c>
      <c r="Q9" s="15" t="e">
        <f>VLOOKUP(V9,[1]Sheet1!$A$475:$U$482,17,FALSE)/100</f>
        <v>#N/A</v>
      </c>
      <c r="R9" s="27" t="e">
        <f>VLOOKUP(V9,[1]Sheet1!$A$475:$U$482,18,FALSE)</f>
        <v>#N/A</v>
      </c>
      <c r="S9" s="14" t="e">
        <f>VLOOKUP(V9,[1]Sheet1!$A$475:$U$482,19,FALSE)/100</f>
        <v>#N/A</v>
      </c>
      <c r="T9" s="22" t="e">
        <f>VLOOKUP(V9,[1]Sheet1!$A$475:$U$482,20,FALSE)</f>
        <v>#N/A</v>
      </c>
      <c r="U9" s="15" t="e">
        <f>VLOOKUP(V9,[1]Sheet1!$A$475:$U$482,21,FALSE)/100</f>
        <v>#N/A</v>
      </c>
      <c r="V9" s="67" t="s">
        <v>169</v>
      </c>
    </row>
    <row r="10" spans="1:22" x14ac:dyDescent="0.25">
      <c r="A10" s="2" t="s">
        <v>82</v>
      </c>
      <c r="B10" s="22" t="e">
        <f>VLOOKUP(V10,[1]Sheet1!$A$475:$U$482,2,FALSE)</f>
        <v>#N/A</v>
      </c>
      <c r="C10" s="15" t="e">
        <f>VLOOKUP(V10,[1]Sheet1!$A$475:$U$482,3,FALSE)/100</f>
        <v>#N/A</v>
      </c>
      <c r="D10" s="22" t="e">
        <f>VLOOKUP(V10,[1]Sheet1!$A$475:$U$482,4,FALSE)</f>
        <v>#N/A</v>
      </c>
      <c r="E10" s="15" t="e">
        <f>VLOOKUP(V10,[1]Sheet1!$A$475:$U$482,5,FALSE)/100</f>
        <v>#N/A</v>
      </c>
      <c r="F10" s="27" t="e">
        <f>VLOOKUP(V10,[1]Sheet1!$A$475:$U$482,6,FALSE)</f>
        <v>#N/A</v>
      </c>
      <c r="G10" s="14" t="e">
        <f>VLOOKUP(V10,[1]Sheet1!$A$475:$U$482,7,FALSE)/100</f>
        <v>#N/A</v>
      </c>
      <c r="H10" s="22" t="e">
        <f>VLOOKUP(V10,[1]Sheet1!$A$475:$U$482,8,FALSE)</f>
        <v>#N/A</v>
      </c>
      <c r="I10" s="15" t="e">
        <f>VLOOKUP(V10,[1]Sheet1!$A$475:$U$482,9,FALSE)/100</f>
        <v>#N/A</v>
      </c>
      <c r="J10" s="27" t="e">
        <f>VLOOKUP(V10,[1]Sheet1!$A$475:$U$482,10,FALSE)</f>
        <v>#N/A</v>
      </c>
      <c r="K10" s="14" t="e">
        <f>VLOOKUP(V10,[1]Sheet1!$A$475:$U$482,11,FALSE)/100</f>
        <v>#N/A</v>
      </c>
      <c r="L10" s="22" t="e">
        <f>VLOOKUP(V10,[1]Sheet1!$A$475:$U$482,12,FALSE)</f>
        <v>#N/A</v>
      </c>
      <c r="M10" s="15" t="e">
        <f>VLOOKUP(V10,[1]Sheet1!$A$475:$U$482,13,FALSE)/100</f>
        <v>#N/A</v>
      </c>
      <c r="N10" s="27" t="e">
        <f>VLOOKUP(V10,[1]Sheet1!$A$475:$U$482,14,FALSE)</f>
        <v>#N/A</v>
      </c>
      <c r="O10" s="14" t="e">
        <f>VLOOKUP(V10,[1]Sheet1!$A$475:$U$482,15,FALSE)/100</f>
        <v>#N/A</v>
      </c>
      <c r="P10" s="22" t="e">
        <f>VLOOKUP(V10,[1]Sheet1!$A$475:$U$482,16,FALSE)</f>
        <v>#N/A</v>
      </c>
      <c r="Q10" s="15" t="e">
        <f>VLOOKUP(V10,[1]Sheet1!$A$475:$U$482,17,FALSE)/100</f>
        <v>#N/A</v>
      </c>
      <c r="R10" s="27" t="e">
        <f>VLOOKUP(V10,[1]Sheet1!$A$475:$U$482,18,FALSE)</f>
        <v>#N/A</v>
      </c>
      <c r="S10" s="14" t="e">
        <f>VLOOKUP(V10,[1]Sheet1!$A$475:$U$482,19,FALSE)/100</f>
        <v>#N/A</v>
      </c>
      <c r="T10" s="22" t="e">
        <f>VLOOKUP(V10,[1]Sheet1!$A$475:$U$482,20,FALSE)</f>
        <v>#N/A</v>
      </c>
      <c r="U10" s="15" t="e">
        <f>VLOOKUP(V10,[1]Sheet1!$A$475:$U$482,21,FALSE)/100</f>
        <v>#N/A</v>
      </c>
      <c r="V10" s="67" t="s">
        <v>170</v>
      </c>
    </row>
    <row r="11" spans="1:22" ht="15.75" thickBot="1" x14ac:dyDescent="0.3">
      <c r="A11" s="3" t="s">
        <v>83</v>
      </c>
      <c r="B11" s="25" t="e">
        <f>VLOOKUP(V11,[1]Sheet1!$A$475:$U$482,2,FALSE)</f>
        <v>#N/A</v>
      </c>
      <c r="C11" s="19" t="e">
        <f>VLOOKUP(V11,[1]Sheet1!$A$475:$U$482,3,FALSE)/100</f>
        <v>#N/A</v>
      </c>
      <c r="D11" s="25" t="e">
        <f>VLOOKUP(V11,[1]Sheet1!$A$475:$U$482,4,FALSE)</f>
        <v>#N/A</v>
      </c>
      <c r="E11" s="19" t="e">
        <f>VLOOKUP(V11,[1]Sheet1!$A$475:$U$482,5,FALSE)/100</f>
        <v>#N/A</v>
      </c>
      <c r="F11" s="28" t="e">
        <f>VLOOKUP(V11,[1]Sheet1!$A$475:$U$482,6,FALSE)</f>
        <v>#N/A</v>
      </c>
      <c r="G11" s="18" t="e">
        <f>VLOOKUP(V11,[1]Sheet1!$A$475:$U$482,7,FALSE)/100</f>
        <v>#N/A</v>
      </c>
      <c r="H11" s="25" t="e">
        <f>VLOOKUP(V11,[1]Sheet1!$A$475:$U$482,8,FALSE)</f>
        <v>#N/A</v>
      </c>
      <c r="I11" s="19" t="e">
        <f>VLOOKUP(V11,[1]Sheet1!$A$475:$U$482,9,FALSE)/100</f>
        <v>#N/A</v>
      </c>
      <c r="J11" s="28" t="e">
        <f>VLOOKUP(V11,[1]Sheet1!$A$475:$U$482,10,FALSE)</f>
        <v>#N/A</v>
      </c>
      <c r="K11" s="18" t="e">
        <f>VLOOKUP(V11,[1]Sheet1!$A$475:$U$482,11,FALSE)/100</f>
        <v>#N/A</v>
      </c>
      <c r="L11" s="25" t="e">
        <f>VLOOKUP(V11,[1]Sheet1!$A$475:$U$482,12,FALSE)</f>
        <v>#N/A</v>
      </c>
      <c r="M11" s="19" t="e">
        <f>VLOOKUP(V11,[1]Sheet1!$A$475:$U$482,13,FALSE)/100</f>
        <v>#N/A</v>
      </c>
      <c r="N11" s="28" t="e">
        <f>VLOOKUP(V11,[1]Sheet1!$A$475:$U$482,14,FALSE)</f>
        <v>#N/A</v>
      </c>
      <c r="O11" s="18" t="e">
        <f>VLOOKUP(V11,[1]Sheet1!$A$475:$U$482,15,FALSE)/100</f>
        <v>#N/A</v>
      </c>
      <c r="P11" s="25" t="e">
        <f>VLOOKUP(V11,[1]Sheet1!$A$475:$U$482,16,FALSE)</f>
        <v>#N/A</v>
      </c>
      <c r="Q11" s="19" t="e">
        <f>VLOOKUP(V11,[1]Sheet1!$A$475:$U$482,17,FALSE)/100</f>
        <v>#N/A</v>
      </c>
      <c r="R11" s="28" t="e">
        <f>VLOOKUP(V11,[1]Sheet1!$A$475:$U$482,18,FALSE)</f>
        <v>#N/A</v>
      </c>
      <c r="S11" s="18" t="e">
        <f>VLOOKUP(V11,[1]Sheet1!$A$475:$U$482,19,FALSE)/100</f>
        <v>#N/A</v>
      </c>
      <c r="T11" s="25" t="e">
        <f>VLOOKUP(V11,[1]Sheet1!$A$475:$U$482,20,FALSE)</f>
        <v>#N/A</v>
      </c>
      <c r="U11" s="19" t="e">
        <f>VLOOKUP(V11,[1]Sheet1!$A$475:$U$482,21,FALSE)/100</f>
        <v>#N/A</v>
      </c>
      <c r="V11" s="67" t="s">
        <v>171</v>
      </c>
    </row>
    <row r="12" spans="1:22" ht="15.75" thickBot="1" x14ac:dyDescent="0.3">
      <c r="A12" s="6" t="s">
        <v>54</v>
      </c>
      <c r="B12" s="23">
        <f>VLOOKUP(V12,[1]Sheet1!$A$475:$U$482,2,FALSE)</f>
        <v>10550</v>
      </c>
      <c r="C12" s="8">
        <f>VLOOKUP(V12,[1]Sheet1!$A$475:$U$482,3,FALSE)/100</f>
        <v>1</v>
      </c>
      <c r="D12" s="23">
        <f>VLOOKUP(V12,[1]Sheet1!$A$475:$U$482,4,FALSE)</f>
        <v>10550</v>
      </c>
      <c r="E12" s="8">
        <f>VLOOKUP(V12,[1]Sheet1!$A$475:$U$482,5,FALSE)/100</f>
        <v>1</v>
      </c>
      <c r="F12" s="29">
        <f>VLOOKUP(V12,[1]Sheet1!$A$475:$U$482,6,FALSE)</f>
        <v>0</v>
      </c>
      <c r="G12" s="7">
        <f>VLOOKUP(V12,[1]Sheet1!$A$475:$U$482,7,FALSE)/100</f>
        <v>0</v>
      </c>
      <c r="H12" s="23">
        <f>VLOOKUP(V12,[1]Sheet1!$A$475:$U$482,8,FALSE)</f>
        <v>0</v>
      </c>
      <c r="I12" s="8">
        <f>VLOOKUP(V12,[1]Sheet1!$A$475:$U$482,9,FALSE)/100</f>
        <v>0</v>
      </c>
      <c r="J12" s="29">
        <f>VLOOKUP(V12,[1]Sheet1!$A$475:$U$482,10,FALSE)</f>
        <v>0</v>
      </c>
      <c r="K12" s="7">
        <f>VLOOKUP(V12,[1]Sheet1!$A$475:$U$482,11,FALSE)/100</f>
        <v>0</v>
      </c>
      <c r="L12" s="23">
        <f>VLOOKUP(V12,[1]Sheet1!$A$475:$U$482,12,FALSE)</f>
        <v>0</v>
      </c>
      <c r="M12" s="8">
        <f>VLOOKUP(V12,[1]Sheet1!$A$475:$U$482,13,FALSE)/100</f>
        <v>0</v>
      </c>
      <c r="N12" s="29">
        <f>VLOOKUP(V12,[1]Sheet1!$A$475:$U$482,14,FALSE)</f>
        <v>0</v>
      </c>
      <c r="O12" s="7">
        <f>VLOOKUP(V12,[1]Sheet1!$A$475:$U$482,15,FALSE)/100</f>
        <v>0</v>
      </c>
      <c r="P12" s="23">
        <f>VLOOKUP(V12,[1]Sheet1!$A$475:$U$482,16,FALSE)</f>
        <v>0</v>
      </c>
      <c r="Q12" s="8">
        <f>VLOOKUP(V12,[1]Sheet1!$A$475:$U$482,17,FALSE)/100</f>
        <v>0</v>
      </c>
      <c r="R12" s="29">
        <f>VLOOKUP(V12,[1]Sheet1!$A$475:$U$482,18,FALSE)</f>
        <v>0</v>
      </c>
      <c r="S12" s="7">
        <f>VLOOKUP(V12,[1]Sheet1!$A$475:$U$482,19,FALSE)/100</f>
        <v>0</v>
      </c>
      <c r="T12" s="23">
        <f>VLOOKUP(V12,[1]Sheet1!$A$475:$U$482,20,FALSE)</f>
        <v>0</v>
      </c>
      <c r="U12" s="8">
        <f>VLOOKUP(V12,[1]Sheet1!$A$475:$U$482,21,FALSE)/100</f>
        <v>0</v>
      </c>
      <c r="V12" s="68" t="s">
        <v>54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20"/>
  <sheetViews>
    <sheetView zoomScale="80" zoomScaleNormal="80" workbookViewId="0">
      <selection activeCell="L7" sqref="L7:M19"/>
    </sheetView>
  </sheetViews>
  <sheetFormatPr baseColWidth="10" defaultColWidth="9.140625" defaultRowHeight="15" x14ac:dyDescent="0.25"/>
  <cols>
    <col min="1" max="1" width="9.140625" style="81"/>
    <col min="2" max="2" width="15.7109375" style="81" customWidth="1"/>
    <col min="3" max="13" width="12.140625" style="81" customWidth="1"/>
    <col min="14" max="16384" width="9.140625" style="81"/>
  </cols>
  <sheetData>
    <row r="1" spans="2:14" ht="15.75" thickBot="1" x14ac:dyDescent="0.3"/>
    <row r="2" spans="2:14" ht="25.15" customHeight="1" thickTop="1" thickBot="1" x14ac:dyDescent="0.3">
      <c r="B2" s="355" t="s">
        <v>245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7"/>
    </row>
    <row r="3" spans="2:14" ht="25.15" customHeight="1" thickTop="1" thickBot="1" x14ac:dyDescent="0.3">
      <c r="B3" s="301" t="s">
        <v>292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3"/>
    </row>
    <row r="4" spans="2:14" ht="25.15" customHeight="1" thickTop="1" x14ac:dyDescent="0.25">
      <c r="B4" s="304" t="s">
        <v>89</v>
      </c>
      <c r="C4" s="359">
        <v>2014</v>
      </c>
      <c r="D4" s="360"/>
      <c r="E4" s="363">
        <v>2015</v>
      </c>
      <c r="F4" s="360"/>
      <c r="G4" s="363">
        <v>2016</v>
      </c>
      <c r="H4" s="360"/>
      <c r="I4" s="367">
        <v>2017</v>
      </c>
      <c r="J4" s="367"/>
      <c r="K4" s="363">
        <v>2018</v>
      </c>
      <c r="L4" s="365"/>
      <c r="M4" s="328" t="s">
        <v>278</v>
      </c>
    </row>
    <row r="5" spans="2:14" ht="25.15" customHeight="1" thickBot="1" x14ac:dyDescent="0.3">
      <c r="B5" s="305"/>
      <c r="C5" s="361">
        <v>2014</v>
      </c>
      <c r="D5" s="362"/>
      <c r="E5" s="364">
        <v>2015</v>
      </c>
      <c r="F5" s="362"/>
      <c r="G5" s="364">
        <v>2016</v>
      </c>
      <c r="H5" s="362"/>
      <c r="I5" s="380">
        <v>2017</v>
      </c>
      <c r="J5" s="380"/>
      <c r="K5" s="364">
        <v>2017</v>
      </c>
      <c r="L5" s="366"/>
      <c r="M5" s="329"/>
    </row>
    <row r="6" spans="2:14" ht="25.15" customHeight="1" thickTop="1" thickBot="1" x14ac:dyDescent="0.3">
      <c r="B6" s="358"/>
      <c r="C6" s="172" t="s">
        <v>5</v>
      </c>
      <c r="D6" s="173" t="s">
        <v>6</v>
      </c>
      <c r="E6" s="174" t="s">
        <v>5</v>
      </c>
      <c r="F6" s="173" t="s">
        <v>6</v>
      </c>
      <c r="G6" s="174" t="s">
        <v>5</v>
      </c>
      <c r="H6" s="173" t="s">
        <v>6</v>
      </c>
      <c r="I6" s="174" t="s">
        <v>5</v>
      </c>
      <c r="J6" s="138" t="s">
        <v>6</v>
      </c>
      <c r="K6" s="174" t="s">
        <v>5</v>
      </c>
      <c r="L6" s="138" t="s">
        <v>6</v>
      </c>
      <c r="M6" s="330"/>
    </row>
    <row r="7" spans="2:14" ht="20.100000000000001" customHeight="1" thickTop="1" x14ac:dyDescent="0.25">
      <c r="B7" s="190" t="s">
        <v>90</v>
      </c>
      <c r="C7" s="148">
        <v>1064</v>
      </c>
      <c r="D7" s="175">
        <v>0.11696163570407826</v>
      </c>
      <c r="E7" s="149">
        <v>1116</v>
      </c>
      <c r="F7" s="175">
        <v>0.11759747102212856</v>
      </c>
      <c r="G7" s="149">
        <v>1145</v>
      </c>
      <c r="H7" s="175">
        <v>0.1170278004905969</v>
      </c>
      <c r="I7" s="149">
        <v>1557</v>
      </c>
      <c r="J7" s="176">
        <v>0.14648602878916173</v>
      </c>
      <c r="K7" s="149">
        <v>951</v>
      </c>
      <c r="L7" s="176">
        <f>K7/K$19</f>
        <v>9.0142180094786736E-2</v>
      </c>
      <c r="M7" s="166">
        <f>(K7-I7)/I7</f>
        <v>-0.38921001926782273</v>
      </c>
      <c r="N7" s="84"/>
    </row>
    <row r="8" spans="2:14" ht="20.100000000000001" customHeight="1" x14ac:dyDescent="0.25">
      <c r="B8" s="190" t="s">
        <v>91</v>
      </c>
      <c r="C8" s="148">
        <v>796</v>
      </c>
      <c r="D8" s="175">
        <v>8.7501374079366825E-2</v>
      </c>
      <c r="E8" s="149">
        <v>978</v>
      </c>
      <c r="F8" s="175">
        <v>0.10305584826132771</v>
      </c>
      <c r="G8" s="149">
        <v>996</v>
      </c>
      <c r="H8" s="175">
        <v>0.10179885527391661</v>
      </c>
      <c r="I8" s="149">
        <v>830</v>
      </c>
      <c r="J8" s="176">
        <v>7.8088249129739398E-2</v>
      </c>
      <c r="K8" s="149">
        <v>976</v>
      </c>
      <c r="L8" s="176">
        <f t="shared" ref="L8:L18" si="0">K8/K$19</f>
        <v>9.2511848341232231E-2</v>
      </c>
      <c r="M8" s="166">
        <f t="shared" ref="M8:M19" si="1">(K8-I8)/I8</f>
        <v>0.17590361445783131</v>
      </c>
      <c r="N8" s="84"/>
    </row>
    <row r="9" spans="2:14" ht="20.100000000000001" customHeight="1" x14ac:dyDescent="0.25">
      <c r="B9" s="190" t="s">
        <v>92</v>
      </c>
      <c r="C9" s="148">
        <v>738</v>
      </c>
      <c r="D9" s="175">
        <v>8.1125645817302403E-2</v>
      </c>
      <c r="E9" s="149">
        <v>878</v>
      </c>
      <c r="F9" s="175">
        <v>9.2518440463645948E-2</v>
      </c>
      <c r="G9" s="149">
        <v>742</v>
      </c>
      <c r="H9" s="175">
        <v>7.5838103025347506E-2</v>
      </c>
      <c r="I9" s="149">
        <v>849</v>
      </c>
      <c r="J9" s="176">
        <v>7.9875811459215351E-2</v>
      </c>
      <c r="K9" s="149">
        <v>1372</v>
      </c>
      <c r="L9" s="176">
        <f t="shared" si="0"/>
        <v>0.1300473933649289</v>
      </c>
      <c r="M9" s="166">
        <f t="shared" si="1"/>
        <v>0.61601884570082455</v>
      </c>
      <c r="N9" s="84"/>
    </row>
    <row r="10" spans="2:14" ht="20.100000000000001" customHeight="1" x14ac:dyDescent="0.25">
      <c r="B10" s="190" t="s">
        <v>93</v>
      </c>
      <c r="C10" s="148">
        <v>624</v>
      </c>
      <c r="D10" s="175">
        <v>6.8594041991865445E-2</v>
      </c>
      <c r="E10" s="149">
        <v>599</v>
      </c>
      <c r="F10" s="175">
        <v>6.3119072708113802E-2</v>
      </c>
      <c r="G10" s="149">
        <v>760</v>
      </c>
      <c r="H10" s="175">
        <v>7.76778413736713E-2</v>
      </c>
      <c r="I10" s="149">
        <v>601</v>
      </c>
      <c r="J10" s="176">
        <v>5.6543418948160701E-2</v>
      </c>
      <c r="K10" s="149">
        <v>660</v>
      </c>
      <c r="L10" s="176">
        <f t="shared" si="0"/>
        <v>6.2559241706161131E-2</v>
      </c>
      <c r="M10" s="166">
        <f t="shared" si="1"/>
        <v>9.8169717138103157E-2</v>
      </c>
      <c r="N10" s="84"/>
    </row>
    <row r="11" spans="2:14" ht="20.100000000000001" customHeight="1" x14ac:dyDescent="0.25">
      <c r="B11" s="190" t="s">
        <v>94</v>
      </c>
      <c r="C11" s="148">
        <v>744</v>
      </c>
      <c r="D11" s="175">
        <v>8.1785203913378041E-2</v>
      </c>
      <c r="E11" s="149">
        <v>701</v>
      </c>
      <c r="F11" s="175">
        <v>7.3867228661749204E-2</v>
      </c>
      <c r="G11" s="149">
        <v>797</v>
      </c>
      <c r="H11" s="175">
        <v>8.1459525756336873E-2</v>
      </c>
      <c r="I11" s="149">
        <v>887</v>
      </c>
      <c r="J11" s="176">
        <v>8.3450936118167285E-2</v>
      </c>
      <c r="K11" s="149">
        <v>862</v>
      </c>
      <c r="L11" s="176">
        <f t="shared" si="0"/>
        <v>8.1706161137440753E-2</v>
      </c>
      <c r="M11" s="166">
        <f t="shared" si="1"/>
        <v>-2.8184892897406989E-2</v>
      </c>
      <c r="N11" s="84"/>
    </row>
    <row r="12" spans="2:14" ht="20.100000000000001" customHeight="1" x14ac:dyDescent="0.25">
      <c r="B12" s="190" t="s">
        <v>95</v>
      </c>
      <c r="C12" s="148">
        <v>735</v>
      </c>
      <c r="D12" s="175">
        <v>8.079586676926459E-2</v>
      </c>
      <c r="E12" s="149">
        <v>835</v>
      </c>
      <c r="F12" s="175">
        <v>8.7987355110642776E-2</v>
      </c>
      <c r="G12" s="149">
        <v>846</v>
      </c>
      <c r="H12" s="175">
        <v>8.6467702371218313E-2</v>
      </c>
      <c r="I12" s="149">
        <v>855</v>
      </c>
      <c r="J12" s="176">
        <v>8.0440304826418285E-2</v>
      </c>
      <c r="K12" s="149">
        <v>810</v>
      </c>
      <c r="L12" s="176">
        <f t="shared" si="0"/>
        <v>7.6777251184834125E-2</v>
      </c>
      <c r="M12" s="166">
        <f t="shared" si="1"/>
        <v>-5.2631578947368418E-2</v>
      </c>
      <c r="N12" s="84"/>
    </row>
    <row r="13" spans="2:14" ht="20.100000000000001" customHeight="1" x14ac:dyDescent="0.25">
      <c r="B13" s="190" t="s">
        <v>96</v>
      </c>
      <c r="C13" s="148">
        <v>476</v>
      </c>
      <c r="D13" s="175">
        <v>5.232494228866659E-2</v>
      </c>
      <c r="E13" s="149">
        <v>453</v>
      </c>
      <c r="F13" s="175">
        <v>4.7734457323498417E-2</v>
      </c>
      <c r="G13" s="149">
        <v>369</v>
      </c>
      <c r="H13" s="175">
        <v>3.7714636140637775E-2</v>
      </c>
      <c r="I13" s="149">
        <v>431</v>
      </c>
      <c r="J13" s="176">
        <v>4.0549440210744192E-2</v>
      </c>
      <c r="K13" s="149">
        <v>513</v>
      </c>
      <c r="L13" s="176">
        <f t="shared" si="0"/>
        <v>4.862559241706161E-2</v>
      </c>
      <c r="M13" s="166">
        <f t="shared" si="1"/>
        <v>0.1902552204176334</v>
      </c>
      <c r="N13" s="84"/>
    </row>
    <row r="14" spans="2:14" ht="20.100000000000001" customHeight="1" x14ac:dyDescent="0.25">
      <c r="B14" s="190" t="s">
        <v>97</v>
      </c>
      <c r="C14" s="148">
        <v>428</v>
      </c>
      <c r="D14" s="175">
        <v>4.7048477520061562E-2</v>
      </c>
      <c r="E14" s="149">
        <v>497</v>
      </c>
      <c r="F14" s="175">
        <v>5.23709167544784E-2</v>
      </c>
      <c r="G14" s="149">
        <v>522</v>
      </c>
      <c r="H14" s="175">
        <v>5.3352412101390023E-2</v>
      </c>
      <c r="I14" s="149">
        <v>530</v>
      </c>
      <c r="J14" s="176">
        <v>4.9863580769592623E-2</v>
      </c>
      <c r="K14" s="149">
        <v>528</v>
      </c>
      <c r="L14" s="176">
        <f t="shared" si="0"/>
        <v>5.0047393364928909E-2</v>
      </c>
      <c r="M14" s="166">
        <f t="shared" si="1"/>
        <v>-3.7735849056603774E-3</v>
      </c>
      <c r="N14" s="84"/>
    </row>
    <row r="15" spans="2:14" ht="20.100000000000001" customHeight="1" x14ac:dyDescent="0.25">
      <c r="B15" s="190" t="s">
        <v>98</v>
      </c>
      <c r="C15" s="148">
        <v>831</v>
      </c>
      <c r="D15" s="175">
        <v>9.1348796306474661E-2</v>
      </c>
      <c r="E15" s="149">
        <v>962</v>
      </c>
      <c r="F15" s="175">
        <v>0.10136986301369863</v>
      </c>
      <c r="G15" s="149">
        <v>894</v>
      </c>
      <c r="H15" s="175">
        <v>9.1373671300081769E-2</v>
      </c>
      <c r="I15" s="149">
        <v>862</v>
      </c>
      <c r="J15" s="176">
        <v>8.1098880421488384E-2</v>
      </c>
      <c r="K15" s="149">
        <v>962</v>
      </c>
      <c r="L15" s="176">
        <f t="shared" si="0"/>
        <v>9.1184834123222744E-2</v>
      </c>
      <c r="M15" s="166">
        <f t="shared" si="1"/>
        <v>0.11600928074245939</v>
      </c>
      <c r="N15" s="84"/>
    </row>
    <row r="16" spans="2:14" ht="20.100000000000001" customHeight="1" x14ac:dyDescent="0.25">
      <c r="B16" s="190" t="s">
        <v>99</v>
      </c>
      <c r="C16" s="148">
        <v>866</v>
      </c>
      <c r="D16" s="175">
        <v>9.5196218533582497E-2</v>
      </c>
      <c r="E16" s="149">
        <v>943</v>
      </c>
      <c r="F16" s="175">
        <v>9.9367755532139099E-2</v>
      </c>
      <c r="G16" s="149">
        <v>913</v>
      </c>
      <c r="H16" s="175">
        <v>9.3315617334423548E-2</v>
      </c>
      <c r="I16" s="149">
        <v>1074</v>
      </c>
      <c r="J16" s="176">
        <v>0.10104431272932542</v>
      </c>
      <c r="K16" s="149">
        <v>1078</v>
      </c>
      <c r="L16" s="176">
        <f t="shared" si="0"/>
        <v>0.10218009478672986</v>
      </c>
      <c r="M16" s="166">
        <f t="shared" si="1"/>
        <v>3.7243947858472998E-3</v>
      </c>
      <c r="N16" s="84"/>
    </row>
    <row r="17" spans="2:14" ht="20.100000000000001" customHeight="1" x14ac:dyDescent="0.25">
      <c r="B17" s="190" t="s">
        <v>100</v>
      </c>
      <c r="C17" s="148">
        <v>788</v>
      </c>
      <c r="D17" s="175">
        <v>8.6621963284599313E-2</v>
      </c>
      <c r="E17" s="149">
        <v>875</v>
      </c>
      <c r="F17" s="175">
        <v>9.2202318229715488E-2</v>
      </c>
      <c r="G17" s="149">
        <v>869</v>
      </c>
      <c r="H17" s="175">
        <v>8.8818479149632049E-2</v>
      </c>
      <c r="I17" s="149">
        <v>1120</v>
      </c>
      <c r="J17" s="176">
        <v>0.10537209521121461</v>
      </c>
      <c r="K17" s="149">
        <v>1060</v>
      </c>
      <c r="L17" s="176">
        <f t="shared" si="0"/>
        <v>0.1004739336492891</v>
      </c>
      <c r="M17" s="166">
        <f t="shared" si="1"/>
        <v>-5.3571428571428568E-2</v>
      </c>
      <c r="N17" s="84"/>
    </row>
    <row r="18" spans="2:14" ht="20.100000000000001" customHeight="1" thickBot="1" x14ac:dyDescent="0.3">
      <c r="B18" s="190" t="s">
        <v>101</v>
      </c>
      <c r="C18" s="148">
        <v>1007</v>
      </c>
      <c r="D18" s="175">
        <v>0.11069583379135979</v>
      </c>
      <c r="E18" s="149">
        <v>653</v>
      </c>
      <c r="F18" s="175">
        <v>6.8809272918861963E-2</v>
      </c>
      <c r="G18" s="149">
        <v>931</v>
      </c>
      <c r="H18" s="175">
        <v>9.5155355682747342E-2</v>
      </c>
      <c r="I18" s="149">
        <v>1033</v>
      </c>
      <c r="J18" s="176">
        <v>9.7186941386772044E-2</v>
      </c>
      <c r="K18" s="149">
        <v>778</v>
      </c>
      <c r="L18" s="176">
        <f t="shared" si="0"/>
        <v>7.3744075829383887E-2</v>
      </c>
      <c r="M18" s="166">
        <f t="shared" si="1"/>
        <v>-0.24685382381413359</v>
      </c>
      <c r="N18" s="84"/>
    </row>
    <row r="19" spans="2:14" ht="20.100000000000001" customHeight="1" thickTop="1" thickBot="1" x14ac:dyDescent="0.3">
      <c r="B19" s="141" t="s">
        <v>32</v>
      </c>
      <c r="C19" s="156">
        <v>9097</v>
      </c>
      <c r="D19" s="178">
        <v>1</v>
      </c>
      <c r="E19" s="157">
        <v>9490</v>
      </c>
      <c r="F19" s="178">
        <v>1</v>
      </c>
      <c r="G19" s="157">
        <v>9784</v>
      </c>
      <c r="H19" s="178">
        <v>1</v>
      </c>
      <c r="I19" s="157">
        <v>10629</v>
      </c>
      <c r="J19" s="170">
        <v>1</v>
      </c>
      <c r="K19" s="157">
        <v>10550</v>
      </c>
      <c r="L19" s="170">
        <f>SUM(L7:L18)</f>
        <v>1</v>
      </c>
      <c r="M19" s="191">
        <f t="shared" si="1"/>
        <v>-7.4324960015053161E-3</v>
      </c>
      <c r="N19" s="89"/>
    </row>
    <row r="20" spans="2:14" ht="15.75" thickTop="1" x14ac:dyDescent="0.2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188"/>
    </row>
  </sheetData>
  <mergeCells count="9">
    <mergeCell ref="M4:M6"/>
    <mergeCell ref="B2:M2"/>
    <mergeCell ref="B3:M3"/>
    <mergeCell ref="B4:B6"/>
    <mergeCell ref="C4:D5"/>
    <mergeCell ref="E4:F5"/>
    <mergeCell ref="G4:H5"/>
    <mergeCell ref="I4:J5"/>
    <mergeCell ref="K4:L5"/>
  </mergeCells>
  <printOptions horizontalCentered="1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65"/>
  <sheetViews>
    <sheetView showGridLines="0" topLeftCell="A4" zoomScale="80" zoomScaleNormal="80" workbookViewId="0">
      <selection activeCell="L6" sqref="L6:L32"/>
    </sheetView>
  </sheetViews>
  <sheetFormatPr baseColWidth="10" defaultColWidth="9.140625" defaultRowHeight="15" x14ac:dyDescent="0.25"/>
  <cols>
    <col min="1" max="1" width="9.140625" style="81"/>
    <col min="2" max="2" width="20" style="63" customWidth="1"/>
    <col min="3" max="11" width="11.7109375" style="63" customWidth="1"/>
    <col min="12" max="15" width="9.140625" style="81"/>
    <col min="16" max="16" width="10.5703125" style="81" customWidth="1"/>
    <col min="17" max="42" width="9.140625" style="81"/>
    <col min="43" max="16384" width="9.140625" style="63"/>
  </cols>
  <sheetData>
    <row r="1" spans="2:20" s="81" customFormat="1" ht="15.75" thickBot="1" x14ac:dyDescent="0.3"/>
    <row r="2" spans="2:20" ht="25.15" customHeight="1" thickTop="1" thickBot="1" x14ac:dyDescent="0.3">
      <c r="B2" s="283" t="s">
        <v>243</v>
      </c>
      <c r="C2" s="284"/>
      <c r="D2" s="284"/>
      <c r="E2" s="284"/>
      <c r="F2" s="284"/>
      <c r="G2" s="284"/>
      <c r="H2" s="284"/>
      <c r="I2" s="284"/>
      <c r="J2" s="284"/>
      <c r="K2" s="285"/>
    </row>
    <row r="3" spans="2:20" ht="25.15" customHeight="1" thickTop="1" thickBot="1" x14ac:dyDescent="0.3">
      <c r="B3" s="286" t="s">
        <v>277</v>
      </c>
      <c r="C3" s="287"/>
      <c r="D3" s="287"/>
      <c r="E3" s="287"/>
      <c r="F3" s="287"/>
      <c r="G3" s="287"/>
      <c r="H3" s="287"/>
      <c r="I3" s="287"/>
      <c r="J3" s="287"/>
      <c r="K3" s="288"/>
    </row>
    <row r="4" spans="2:20" ht="25.15" customHeight="1" thickTop="1" thickBot="1" x14ac:dyDescent="0.3">
      <c r="B4" s="289" t="s">
        <v>4</v>
      </c>
      <c r="C4" s="292" t="s">
        <v>306</v>
      </c>
      <c r="D4" s="293"/>
      <c r="E4" s="293"/>
      <c r="F4" s="293"/>
      <c r="G4" s="293"/>
      <c r="H4" s="293"/>
      <c r="I4" s="293"/>
      <c r="J4" s="294"/>
      <c r="K4" s="280" t="s">
        <v>278</v>
      </c>
    </row>
    <row r="5" spans="2:20" ht="25.15" customHeight="1" thickTop="1" thickBot="1" x14ac:dyDescent="0.3">
      <c r="B5" s="290"/>
      <c r="C5" s="278">
        <v>2015</v>
      </c>
      <c r="D5" s="279"/>
      <c r="E5" s="278">
        <v>2016</v>
      </c>
      <c r="F5" s="279"/>
      <c r="G5" s="278">
        <v>2017</v>
      </c>
      <c r="H5" s="279"/>
      <c r="I5" s="278">
        <v>2018</v>
      </c>
      <c r="J5" s="279"/>
      <c r="K5" s="281"/>
      <c r="P5" s="82"/>
      <c r="Q5" s="83"/>
    </row>
    <row r="6" spans="2:20" ht="25.15" customHeight="1" thickTop="1" thickBot="1" x14ac:dyDescent="0.3">
      <c r="B6" s="291"/>
      <c r="C6" s="112" t="s">
        <v>5</v>
      </c>
      <c r="D6" s="111" t="s">
        <v>6</v>
      </c>
      <c r="E6" s="112" t="s">
        <v>5</v>
      </c>
      <c r="F6" s="111" t="s">
        <v>6</v>
      </c>
      <c r="G6" s="112" t="s">
        <v>5</v>
      </c>
      <c r="H6" s="111" t="s">
        <v>6</v>
      </c>
      <c r="I6" s="112" t="s">
        <v>5</v>
      </c>
      <c r="J6" s="111" t="s">
        <v>6</v>
      </c>
      <c r="K6" s="282"/>
      <c r="P6" s="83"/>
      <c r="Q6" s="83"/>
    </row>
    <row r="7" spans="2:20" ht="20.100000000000001" customHeight="1" thickTop="1" x14ac:dyDescent="0.25">
      <c r="B7" s="75" t="s">
        <v>7</v>
      </c>
      <c r="C7" s="78">
        <v>18</v>
      </c>
      <c r="D7" s="76">
        <v>1.8967334035827187E-3</v>
      </c>
      <c r="E7" s="78">
        <v>19</v>
      </c>
      <c r="F7" s="76">
        <v>1.9419460343417824E-3</v>
      </c>
      <c r="G7" s="78">
        <v>20</v>
      </c>
      <c r="H7" s="76">
        <v>1.8816445573431179E-3</v>
      </c>
      <c r="I7" s="78">
        <v>21</v>
      </c>
      <c r="J7" s="76">
        <v>1.9905213270142181E-3</v>
      </c>
      <c r="K7" s="76">
        <v>0.05</v>
      </c>
      <c r="L7" s="84"/>
      <c r="N7" s="85"/>
      <c r="O7" s="86"/>
      <c r="P7" s="87"/>
      <c r="Q7" s="83"/>
    </row>
    <row r="8" spans="2:20" ht="20.100000000000001" customHeight="1" x14ac:dyDescent="0.25">
      <c r="B8" s="75" t="s">
        <v>8</v>
      </c>
      <c r="C8" s="78">
        <v>3</v>
      </c>
      <c r="D8" s="76">
        <v>3.1612223393045309E-4</v>
      </c>
      <c r="E8" s="78">
        <v>2</v>
      </c>
      <c r="F8" s="76">
        <v>2.0441537203597711E-4</v>
      </c>
      <c r="G8" s="78">
        <v>7</v>
      </c>
      <c r="H8" s="76">
        <v>6.585755950700913E-4</v>
      </c>
      <c r="I8" s="78">
        <v>7</v>
      </c>
      <c r="J8" s="76">
        <v>6.6350710900473929E-4</v>
      </c>
      <c r="K8" s="76">
        <v>0</v>
      </c>
      <c r="L8" s="84"/>
      <c r="N8" s="88"/>
      <c r="O8" s="86"/>
      <c r="P8" s="87"/>
      <c r="Q8" s="83"/>
    </row>
    <row r="9" spans="2:20" ht="20.100000000000001" customHeight="1" x14ac:dyDescent="0.25">
      <c r="B9" s="75" t="s">
        <v>9</v>
      </c>
      <c r="C9" s="78">
        <v>4</v>
      </c>
      <c r="D9" s="76">
        <v>4.2149631190727084E-4</v>
      </c>
      <c r="E9" s="78">
        <v>6</v>
      </c>
      <c r="F9" s="76">
        <v>6.1324611610793134E-4</v>
      </c>
      <c r="G9" s="78">
        <v>5</v>
      </c>
      <c r="H9" s="76">
        <v>4.7041113933577947E-4</v>
      </c>
      <c r="I9" s="78">
        <v>5</v>
      </c>
      <c r="J9" s="76">
        <v>4.7393364928909954E-4</v>
      </c>
      <c r="K9" s="76">
        <v>0</v>
      </c>
      <c r="L9" s="84"/>
      <c r="N9" s="88"/>
      <c r="O9" s="86"/>
      <c r="P9" s="87"/>
      <c r="Q9" s="83"/>
    </row>
    <row r="10" spans="2:20" ht="20.100000000000001" customHeight="1" x14ac:dyDescent="0.25">
      <c r="B10" s="75" t="s">
        <v>10</v>
      </c>
      <c r="C10" s="78">
        <v>3</v>
      </c>
      <c r="D10" s="76">
        <v>3.1612223393045309E-4</v>
      </c>
      <c r="E10" s="78">
        <v>8</v>
      </c>
      <c r="F10" s="76">
        <v>8.1766148814390845E-4</v>
      </c>
      <c r="G10" s="78">
        <v>9</v>
      </c>
      <c r="H10" s="76">
        <v>8.4674005080440302E-4</v>
      </c>
      <c r="I10" s="78">
        <v>9</v>
      </c>
      <c r="J10" s="76">
        <v>8.5308056872037915E-4</v>
      </c>
      <c r="K10" s="76">
        <v>0</v>
      </c>
      <c r="L10" s="84"/>
      <c r="N10" s="88"/>
      <c r="O10" s="86"/>
      <c r="P10" s="87"/>
      <c r="Q10" s="83"/>
    </row>
    <row r="11" spans="2:20" ht="20.100000000000001" customHeight="1" x14ac:dyDescent="0.25">
      <c r="B11" s="75" t="s">
        <v>11</v>
      </c>
      <c r="C11" s="78">
        <v>35</v>
      </c>
      <c r="D11" s="76">
        <v>3.6880927291886197E-3</v>
      </c>
      <c r="E11" s="78">
        <v>51</v>
      </c>
      <c r="F11" s="76">
        <v>5.2125919869174158E-3</v>
      </c>
      <c r="G11" s="78">
        <v>55</v>
      </c>
      <c r="H11" s="76">
        <v>5.1745225326935741E-3</v>
      </c>
      <c r="I11" s="78">
        <v>45</v>
      </c>
      <c r="J11" s="76">
        <v>4.2654028436018955E-3</v>
      </c>
      <c r="K11" s="76">
        <v>-0.18181818181818182</v>
      </c>
      <c r="L11" s="84"/>
      <c r="N11" s="88"/>
      <c r="O11" s="86"/>
      <c r="P11" s="87"/>
      <c r="Q11" s="83"/>
    </row>
    <row r="12" spans="2:20" ht="20.100000000000001" customHeight="1" x14ac:dyDescent="0.25">
      <c r="B12" s="75" t="s">
        <v>12</v>
      </c>
      <c r="C12" s="78">
        <v>214</v>
      </c>
      <c r="D12" s="76">
        <v>2.2550052687038989E-2</v>
      </c>
      <c r="E12" s="78">
        <v>215</v>
      </c>
      <c r="F12" s="76">
        <v>2.1974652493867538E-2</v>
      </c>
      <c r="G12" s="78">
        <v>262</v>
      </c>
      <c r="H12" s="76">
        <v>2.4649543701194845E-2</v>
      </c>
      <c r="I12" s="78">
        <v>256</v>
      </c>
      <c r="J12" s="76">
        <v>2.4265402843601895E-2</v>
      </c>
      <c r="K12" s="76">
        <v>-2.2900763358778626E-2</v>
      </c>
      <c r="L12" s="84"/>
      <c r="N12" s="88"/>
      <c r="O12" s="86"/>
      <c r="P12" s="87"/>
      <c r="Q12" s="83"/>
    </row>
    <row r="13" spans="2:20" ht="20.100000000000001" customHeight="1" x14ac:dyDescent="0.25">
      <c r="B13" s="75" t="s">
        <v>13</v>
      </c>
      <c r="C13" s="78">
        <v>818</v>
      </c>
      <c r="D13" s="76">
        <v>8.619599578503688E-2</v>
      </c>
      <c r="E13" s="78">
        <v>775</v>
      </c>
      <c r="F13" s="76">
        <v>7.9210956663941123E-2</v>
      </c>
      <c r="G13" s="78">
        <v>863</v>
      </c>
      <c r="H13" s="76">
        <v>8.1192962649355535E-2</v>
      </c>
      <c r="I13" s="78">
        <v>822</v>
      </c>
      <c r="J13" s="76">
        <v>7.7914691943127959E-2</v>
      </c>
      <c r="K13" s="76">
        <v>-4.7508690614136734E-2</v>
      </c>
      <c r="L13" s="84"/>
      <c r="N13" s="88"/>
      <c r="O13" s="86"/>
      <c r="P13" s="87"/>
      <c r="Q13" s="83"/>
    </row>
    <row r="14" spans="2:20" ht="20.100000000000001" customHeight="1" x14ac:dyDescent="0.25">
      <c r="B14" s="75" t="s">
        <v>14</v>
      </c>
      <c r="C14" s="78">
        <v>2057</v>
      </c>
      <c r="D14" s="76">
        <v>0.21675447839831402</v>
      </c>
      <c r="E14" s="78">
        <v>2039</v>
      </c>
      <c r="F14" s="76">
        <v>0.20840147179067867</v>
      </c>
      <c r="G14" s="78">
        <v>2374</v>
      </c>
      <c r="H14" s="76">
        <v>0.22335120895662811</v>
      </c>
      <c r="I14" s="78">
        <v>2353</v>
      </c>
      <c r="J14" s="76">
        <v>0.22303317535545022</v>
      </c>
      <c r="K14" s="76">
        <v>-8.845829823083403E-3</v>
      </c>
      <c r="L14" s="84"/>
      <c r="N14" s="88"/>
      <c r="O14" s="86"/>
      <c r="P14" s="87"/>
      <c r="Q14" s="83"/>
      <c r="T14" s="82"/>
    </row>
    <row r="15" spans="2:20" ht="20.100000000000001" customHeight="1" x14ac:dyDescent="0.25">
      <c r="B15" s="75" t="s">
        <v>15</v>
      </c>
      <c r="C15" s="78">
        <v>1653</v>
      </c>
      <c r="D15" s="76">
        <v>0.17418335089567966</v>
      </c>
      <c r="E15" s="78">
        <v>1693</v>
      </c>
      <c r="F15" s="76">
        <v>0.17303761242845461</v>
      </c>
      <c r="G15" s="78">
        <v>1838</v>
      </c>
      <c r="H15" s="76">
        <v>0.17292313481983254</v>
      </c>
      <c r="I15" s="78">
        <v>1864</v>
      </c>
      <c r="J15" s="76">
        <v>0.17668246445497629</v>
      </c>
      <c r="K15" s="76">
        <v>1.4145810663764961E-2</v>
      </c>
      <c r="L15" s="84"/>
      <c r="N15" s="88"/>
      <c r="O15" s="86"/>
      <c r="P15" s="87"/>
      <c r="Q15" s="83"/>
      <c r="T15" s="82"/>
    </row>
    <row r="16" spans="2:20" ht="20.100000000000001" customHeight="1" x14ac:dyDescent="0.25">
      <c r="B16" s="75" t="s">
        <v>16</v>
      </c>
      <c r="C16" s="78">
        <v>323</v>
      </c>
      <c r="D16" s="76">
        <v>3.4035827186512116E-2</v>
      </c>
      <c r="E16" s="78">
        <v>390</v>
      </c>
      <c r="F16" s="76">
        <v>3.9860997547015532E-2</v>
      </c>
      <c r="G16" s="78">
        <v>460</v>
      </c>
      <c r="H16" s="76">
        <v>4.3277824818891711E-2</v>
      </c>
      <c r="I16" s="78">
        <v>416</v>
      </c>
      <c r="J16" s="76">
        <v>3.9431279620853084E-2</v>
      </c>
      <c r="K16" s="76">
        <v>-9.5652173913043481E-2</v>
      </c>
      <c r="L16" s="84"/>
      <c r="N16" s="88"/>
      <c r="O16" s="86"/>
      <c r="P16" s="87"/>
      <c r="Q16" s="83"/>
      <c r="T16" s="82"/>
    </row>
    <row r="17" spans="2:24" ht="20.100000000000001" customHeight="1" x14ac:dyDescent="0.25">
      <c r="B17" s="75" t="s">
        <v>17</v>
      </c>
      <c r="C17" s="78">
        <v>152</v>
      </c>
      <c r="D17" s="76">
        <v>1.6016859852476292E-2</v>
      </c>
      <c r="E17" s="78">
        <v>155</v>
      </c>
      <c r="F17" s="76">
        <v>1.5842191332788226E-2</v>
      </c>
      <c r="G17" s="78">
        <v>203</v>
      </c>
      <c r="H17" s="76">
        <v>1.9098692257032646E-2</v>
      </c>
      <c r="I17" s="78">
        <v>206</v>
      </c>
      <c r="J17" s="76">
        <v>1.9526066350710899E-2</v>
      </c>
      <c r="K17" s="76">
        <v>1.4778325123152709E-2</v>
      </c>
      <c r="L17" s="84"/>
      <c r="N17" s="88"/>
      <c r="O17" s="86"/>
      <c r="P17" s="87"/>
      <c r="T17" s="82"/>
    </row>
    <row r="18" spans="2:24" ht="20.100000000000001" customHeight="1" x14ac:dyDescent="0.25">
      <c r="B18" s="75" t="s">
        <v>18</v>
      </c>
      <c r="C18" s="78">
        <v>198</v>
      </c>
      <c r="D18" s="76">
        <v>2.0864067439409904E-2</v>
      </c>
      <c r="E18" s="78">
        <v>235</v>
      </c>
      <c r="F18" s="76">
        <v>2.401880621422731E-2</v>
      </c>
      <c r="G18" s="78">
        <v>224</v>
      </c>
      <c r="H18" s="76">
        <v>2.1074419042242921E-2</v>
      </c>
      <c r="I18" s="78">
        <v>245</v>
      </c>
      <c r="J18" s="76">
        <v>2.3222748815165877E-2</v>
      </c>
      <c r="K18" s="76">
        <v>9.375E-2</v>
      </c>
      <c r="L18" s="84"/>
      <c r="N18" s="88"/>
      <c r="O18" s="86"/>
      <c r="P18" s="87"/>
      <c r="Q18" s="83"/>
      <c r="T18" s="82"/>
    </row>
    <row r="19" spans="2:24" ht="20.100000000000001" customHeight="1" x14ac:dyDescent="0.25">
      <c r="B19" s="75" t="s">
        <v>19</v>
      </c>
      <c r="C19" s="78">
        <v>529</v>
      </c>
      <c r="D19" s="76">
        <v>5.5742887249736563E-2</v>
      </c>
      <c r="E19" s="78">
        <v>512</v>
      </c>
      <c r="F19" s="76">
        <v>5.2330335241210141E-2</v>
      </c>
      <c r="G19" s="78">
        <v>566</v>
      </c>
      <c r="H19" s="76">
        <v>5.3250540972810234E-2</v>
      </c>
      <c r="I19" s="78">
        <v>602</v>
      </c>
      <c r="J19" s="76">
        <v>5.706161137440758E-2</v>
      </c>
      <c r="K19" s="76">
        <v>6.3604240282685506E-2</v>
      </c>
      <c r="L19" s="84"/>
      <c r="N19" s="88"/>
      <c r="O19" s="86"/>
      <c r="P19" s="87"/>
      <c r="Q19" s="83"/>
      <c r="T19" s="82"/>
    </row>
    <row r="20" spans="2:24" ht="20.100000000000001" customHeight="1" x14ac:dyDescent="0.25">
      <c r="B20" s="75" t="s">
        <v>20</v>
      </c>
      <c r="C20" s="78">
        <v>356</v>
      </c>
      <c r="D20" s="76">
        <v>3.7513171759747103E-2</v>
      </c>
      <c r="E20" s="78">
        <v>353</v>
      </c>
      <c r="F20" s="76">
        <v>3.6079313164349959E-2</v>
      </c>
      <c r="G20" s="78">
        <v>378</v>
      </c>
      <c r="H20" s="76">
        <v>3.556308213378493E-2</v>
      </c>
      <c r="I20" s="78">
        <v>442</v>
      </c>
      <c r="J20" s="76">
        <v>4.1895734597156398E-2</v>
      </c>
      <c r="K20" s="76">
        <v>0.1693121693121693</v>
      </c>
      <c r="L20" s="84"/>
      <c r="N20" s="88"/>
      <c r="O20" s="86"/>
      <c r="P20" s="87"/>
      <c r="Q20" s="83"/>
      <c r="T20" s="82"/>
    </row>
    <row r="21" spans="2:24" ht="20.100000000000001" customHeight="1" x14ac:dyDescent="0.25">
      <c r="B21" s="75" t="s">
        <v>21</v>
      </c>
      <c r="C21" s="78">
        <v>215</v>
      </c>
      <c r="D21" s="76">
        <v>2.2655426765015807E-2</v>
      </c>
      <c r="E21" s="78">
        <v>223</v>
      </c>
      <c r="F21" s="76">
        <v>2.2792313982011446E-2</v>
      </c>
      <c r="G21" s="78">
        <v>249</v>
      </c>
      <c r="H21" s="76">
        <v>2.3426474738921819E-2</v>
      </c>
      <c r="I21" s="78">
        <v>263</v>
      </c>
      <c r="J21" s="76">
        <v>2.4928909952606635E-2</v>
      </c>
      <c r="K21" s="76">
        <v>5.6224899598393573E-2</v>
      </c>
      <c r="L21" s="84"/>
      <c r="N21" s="88"/>
      <c r="O21" s="86"/>
      <c r="P21" s="87"/>
      <c r="Q21" s="83"/>
      <c r="T21" s="82"/>
    </row>
    <row r="22" spans="2:24" ht="20.100000000000001" customHeight="1" x14ac:dyDescent="0.25">
      <c r="B22" s="75" t="s">
        <v>22</v>
      </c>
      <c r="C22" s="78">
        <v>395</v>
      </c>
      <c r="D22" s="76">
        <v>4.1622760800842991E-2</v>
      </c>
      <c r="E22" s="78">
        <v>409</v>
      </c>
      <c r="F22" s="76">
        <v>4.1802943581357319E-2</v>
      </c>
      <c r="G22" s="78">
        <v>435</v>
      </c>
      <c r="H22" s="76">
        <v>4.0925769122212817E-2</v>
      </c>
      <c r="I22" s="78">
        <v>471</v>
      </c>
      <c r="J22" s="76">
        <v>4.4644549763033177E-2</v>
      </c>
      <c r="K22" s="76">
        <v>8.2758620689655171E-2</v>
      </c>
      <c r="L22" s="84"/>
      <c r="N22" s="88"/>
      <c r="O22" s="86"/>
      <c r="P22" s="87"/>
      <c r="Q22" s="83"/>
      <c r="T22" s="82"/>
    </row>
    <row r="23" spans="2:24" ht="20.100000000000001" customHeight="1" x14ac:dyDescent="0.25">
      <c r="B23" s="75" t="s">
        <v>23</v>
      </c>
      <c r="C23" s="78">
        <v>943</v>
      </c>
      <c r="D23" s="76">
        <v>9.9367755532139099E-2</v>
      </c>
      <c r="E23" s="78">
        <v>979</v>
      </c>
      <c r="F23" s="76">
        <v>0.1000613246116108</v>
      </c>
      <c r="G23" s="78">
        <v>1013</v>
      </c>
      <c r="H23" s="76">
        <v>9.5305296829428926E-2</v>
      </c>
      <c r="I23" s="78">
        <v>981</v>
      </c>
      <c r="J23" s="76">
        <v>9.2985781990521321E-2</v>
      </c>
      <c r="K23" s="76">
        <v>-3.1589338598223098E-2</v>
      </c>
      <c r="L23" s="84"/>
      <c r="N23" s="88"/>
      <c r="O23" s="86"/>
      <c r="P23" s="87"/>
      <c r="Q23" s="83"/>
      <c r="T23" s="82"/>
    </row>
    <row r="24" spans="2:24" ht="20.100000000000001" customHeight="1" x14ac:dyDescent="0.25">
      <c r="B24" s="75" t="s">
        <v>24</v>
      </c>
      <c r="C24" s="78">
        <v>750</v>
      </c>
      <c r="D24" s="76">
        <v>7.9030558482613283E-2</v>
      </c>
      <c r="E24" s="78">
        <v>703</v>
      </c>
      <c r="F24" s="76">
        <v>7.1852003270645948E-2</v>
      </c>
      <c r="G24" s="78">
        <v>800</v>
      </c>
      <c r="H24" s="76">
        <v>7.5265782293724715E-2</v>
      </c>
      <c r="I24" s="78">
        <v>752</v>
      </c>
      <c r="J24" s="76">
        <v>7.1279620853080566E-2</v>
      </c>
      <c r="K24" s="76">
        <v>-0.06</v>
      </c>
      <c r="L24" s="84"/>
      <c r="N24" s="88"/>
      <c r="O24" s="86"/>
      <c r="P24" s="87"/>
      <c r="Q24" s="83"/>
    </row>
    <row r="25" spans="2:24" ht="20.100000000000001" customHeight="1" x14ac:dyDescent="0.25">
      <c r="B25" s="75" t="s">
        <v>25</v>
      </c>
      <c r="C25" s="78">
        <v>318</v>
      </c>
      <c r="D25" s="76">
        <v>3.3508956796628027E-2</v>
      </c>
      <c r="E25" s="78">
        <v>332</v>
      </c>
      <c r="F25" s="76">
        <v>3.3932951757972202E-2</v>
      </c>
      <c r="G25" s="78">
        <v>365</v>
      </c>
      <c r="H25" s="76">
        <v>3.4340013171511904E-2</v>
      </c>
      <c r="I25" s="78">
        <v>338</v>
      </c>
      <c r="J25" s="76">
        <v>3.2037914691943128E-2</v>
      </c>
      <c r="K25" s="76">
        <v>-7.3972602739726029E-2</v>
      </c>
      <c r="L25" s="84"/>
      <c r="N25" s="88"/>
      <c r="O25" s="86"/>
      <c r="P25" s="87"/>
      <c r="Q25" s="83"/>
    </row>
    <row r="26" spans="2:24" ht="20.100000000000001" customHeight="1" x14ac:dyDescent="0.25">
      <c r="B26" s="75" t="s">
        <v>26</v>
      </c>
      <c r="C26" s="78">
        <v>134</v>
      </c>
      <c r="D26" s="76">
        <v>1.4120126448893572E-2</v>
      </c>
      <c r="E26" s="78">
        <v>128</v>
      </c>
      <c r="F26" s="76">
        <v>1.3082583810302535E-2</v>
      </c>
      <c r="G26" s="78">
        <v>152</v>
      </c>
      <c r="H26" s="76">
        <v>1.4300498635807696E-2</v>
      </c>
      <c r="I26" s="78">
        <v>142</v>
      </c>
      <c r="J26" s="76">
        <v>1.3459715639810426E-2</v>
      </c>
      <c r="K26" s="76">
        <v>-6.5789473684210523E-2</v>
      </c>
      <c r="L26" s="84"/>
      <c r="N26" s="88"/>
      <c r="O26" s="86"/>
      <c r="P26" s="87"/>
      <c r="Q26" s="83"/>
    </row>
    <row r="27" spans="2:24" ht="20.100000000000001" customHeight="1" x14ac:dyDescent="0.25">
      <c r="B27" s="75" t="s">
        <v>27</v>
      </c>
      <c r="C27" s="78">
        <v>99</v>
      </c>
      <c r="D27" s="76">
        <v>1.0432033719704952E-2</v>
      </c>
      <c r="E27" s="78">
        <v>78</v>
      </c>
      <c r="F27" s="76">
        <v>7.9721995094031075E-3</v>
      </c>
      <c r="G27" s="78">
        <v>79</v>
      </c>
      <c r="H27" s="76">
        <v>7.4324960015053161E-3</v>
      </c>
      <c r="I27" s="78">
        <v>79</v>
      </c>
      <c r="J27" s="76">
        <v>7.4881516587677723E-3</v>
      </c>
      <c r="K27" s="76">
        <v>0</v>
      </c>
      <c r="L27" s="84"/>
      <c r="N27" s="88"/>
      <c r="O27" s="86"/>
      <c r="P27" s="87"/>
      <c r="Q27" s="83"/>
    </row>
    <row r="28" spans="2:24" ht="20.100000000000001" customHeight="1" x14ac:dyDescent="0.25">
      <c r="B28" s="75" t="s">
        <v>28</v>
      </c>
      <c r="C28" s="78">
        <v>91</v>
      </c>
      <c r="D28" s="76">
        <v>9.5890410958904115E-3</v>
      </c>
      <c r="E28" s="78">
        <v>72</v>
      </c>
      <c r="F28" s="76">
        <v>7.3589533932951756E-3</v>
      </c>
      <c r="G28" s="78">
        <v>90</v>
      </c>
      <c r="H28" s="76">
        <v>8.4674005080440304E-3</v>
      </c>
      <c r="I28" s="78">
        <v>86</v>
      </c>
      <c r="J28" s="76">
        <v>8.1516587677725114E-3</v>
      </c>
      <c r="K28" s="76">
        <v>-4.4444444444444446E-2</v>
      </c>
      <c r="L28" s="84"/>
      <c r="N28" s="88"/>
      <c r="O28" s="86"/>
      <c r="P28" s="87"/>
      <c r="Q28" s="83"/>
      <c r="X28" s="82"/>
    </row>
    <row r="29" spans="2:24" ht="20.100000000000001" customHeight="1" x14ac:dyDescent="0.25">
      <c r="B29" s="75" t="s">
        <v>29</v>
      </c>
      <c r="C29" s="78">
        <v>68</v>
      </c>
      <c r="D29" s="76">
        <v>7.1654373024236037E-3</v>
      </c>
      <c r="E29" s="78">
        <v>61</v>
      </c>
      <c r="F29" s="76">
        <v>6.2346688470973017E-3</v>
      </c>
      <c r="G29" s="78">
        <v>80</v>
      </c>
      <c r="H29" s="76">
        <v>7.5265782293724715E-3</v>
      </c>
      <c r="I29" s="78">
        <v>70</v>
      </c>
      <c r="J29" s="76">
        <v>6.6350710900473934E-3</v>
      </c>
      <c r="K29" s="76">
        <v>-0.125</v>
      </c>
      <c r="L29" s="84"/>
      <c r="N29" s="88"/>
      <c r="O29" s="86"/>
      <c r="P29" s="87"/>
      <c r="Q29" s="83"/>
    </row>
    <row r="30" spans="2:24" ht="20.100000000000001" customHeight="1" x14ac:dyDescent="0.25">
      <c r="B30" s="75" t="s">
        <v>30</v>
      </c>
      <c r="C30" s="78">
        <v>20</v>
      </c>
      <c r="D30" s="76">
        <v>2.1074815595363539E-3</v>
      </c>
      <c r="E30" s="78">
        <v>30</v>
      </c>
      <c r="F30" s="76">
        <v>3.0662305805396568E-3</v>
      </c>
      <c r="G30" s="78">
        <v>32</v>
      </c>
      <c r="H30" s="76">
        <v>3.0106312917489884E-3</v>
      </c>
      <c r="I30" s="78">
        <v>25</v>
      </c>
      <c r="J30" s="76">
        <v>2.3696682464454978E-3</v>
      </c>
      <c r="K30" s="76">
        <v>-0.21875</v>
      </c>
      <c r="L30" s="84"/>
      <c r="N30" s="88"/>
      <c r="O30" s="86"/>
      <c r="P30" s="87"/>
      <c r="Q30" s="83"/>
    </row>
    <row r="31" spans="2:24" ht="20.100000000000001" customHeight="1" thickBot="1" x14ac:dyDescent="0.3">
      <c r="B31" s="77" t="s">
        <v>31</v>
      </c>
      <c r="C31" s="79">
        <v>94</v>
      </c>
      <c r="D31" s="76">
        <v>9.9051633298208649E-3</v>
      </c>
      <c r="E31" s="79">
        <v>316</v>
      </c>
      <c r="F31" s="70">
        <v>3.2297628781684386E-2</v>
      </c>
      <c r="G31" s="79">
        <v>70</v>
      </c>
      <c r="H31" s="70">
        <v>6.5857559507009125E-3</v>
      </c>
      <c r="I31" s="78">
        <v>50</v>
      </c>
      <c r="J31" s="70">
        <v>4.7393364928909956E-3</v>
      </c>
      <c r="K31" s="70">
        <v>-0.2857142857142857</v>
      </c>
      <c r="L31" s="84"/>
      <c r="N31" s="88"/>
      <c r="O31" s="86"/>
      <c r="P31" s="87"/>
      <c r="Q31" s="83"/>
    </row>
    <row r="32" spans="2:24" ht="20.100000000000001" customHeight="1" thickTop="1" thickBot="1" x14ac:dyDescent="0.3">
      <c r="B32" s="80" t="s">
        <v>32</v>
      </c>
      <c r="C32" s="72">
        <v>9490</v>
      </c>
      <c r="D32" s="71">
        <v>0.99999999999999989</v>
      </c>
      <c r="E32" s="72">
        <v>9784</v>
      </c>
      <c r="F32" s="73">
        <v>0.99999999999999989</v>
      </c>
      <c r="G32" s="72">
        <v>10629</v>
      </c>
      <c r="H32" s="71">
        <v>1</v>
      </c>
      <c r="I32" s="72">
        <v>10550</v>
      </c>
      <c r="J32" s="73">
        <v>1</v>
      </c>
      <c r="K32" s="74">
        <v>-7.4324960015053161E-3</v>
      </c>
      <c r="L32" s="89"/>
      <c r="N32" s="85"/>
      <c r="O32" s="86"/>
      <c r="P32" s="90"/>
      <c r="T32" s="82"/>
      <c r="U32" s="83"/>
    </row>
    <row r="33" spans="3:16" s="81" customFormat="1" ht="15.75" thickTop="1" x14ac:dyDescent="0.25">
      <c r="C33" s="82"/>
      <c r="O33" s="82"/>
      <c r="P33" s="83"/>
    </row>
    <row r="34" spans="3:16" s="81" customFormat="1" x14ac:dyDescent="0.25">
      <c r="C34" s="82"/>
      <c r="E34" s="82"/>
    </row>
    <row r="35" spans="3:16" s="81" customFormat="1" x14ac:dyDescent="0.25">
      <c r="O35" s="91"/>
    </row>
    <row r="36" spans="3:16" s="81" customFormat="1" x14ac:dyDescent="0.25"/>
    <row r="37" spans="3:16" s="81" customFormat="1" x14ac:dyDescent="0.25">
      <c r="J37" s="92"/>
    </row>
    <row r="38" spans="3:16" s="81" customFormat="1" x14ac:dyDescent="0.25"/>
    <row r="39" spans="3:16" s="81" customFormat="1" x14ac:dyDescent="0.25"/>
    <row r="40" spans="3:16" s="81" customFormat="1" x14ac:dyDescent="0.25"/>
    <row r="41" spans="3:16" s="81" customFormat="1" x14ac:dyDescent="0.25"/>
    <row r="42" spans="3:16" s="81" customFormat="1" x14ac:dyDescent="0.25"/>
    <row r="43" spans="3:16" s="81" customFormat="1" x14ac:dyDescent="0.25"/>
    <row r="44" spans="3:16" s="81" customFormat="1" x14ac:dyDescent="0.25"/>
    <row r="45" spans="3:16" s="81" customFormat="1" x14ac:dyDescent="0.25"/>
    <row r="46" spans="3:16" s="81" customFormat="1" x14ac:dyDescent="0.25"/>
    <row r="47" spans="3:16" s="81" customFormat="1" x14ac:dyDescent="0.25"/>
    <row r="48" spans="3:16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</sheetData>
  <mergeCells count="9">
    <mergeCell ref="E5:F5"/>
    <mergeCell ref="K4:K6"/>
    <mergeCell ref="B2:K2"/>
    <mergeCell ref="B3:K3"/>
    <mergeCell ref="B4:B6"/>
    <mergeCell ref="C4:J4"/>
    <mergeCell ref="C5:D5"/>
    <mergeCell ref="I5:J5"/>
    <mergeCell ref="G5:H5"/>
  </mergeCells>
  <printOptions horizontalCentered="1"/>
  <pageMargins left="0.7" right="0.7" top="0.75" bottom="0.75" header="0.3" footer="0.3"/>
  <pageSetup paperSize="9" scale="8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22"/>
  <sheetViews>
    <sheetView zoomScale="80" zoomScaleNormal="80" workbookViewId="0">
      <selection activeCell="M6" sqref="M6:N19"/>
    </sheetView>
  </sheetViews>
  <sheetFormatPr baseColWidth="10" defaultColWidth="9.140625" defaultRowHeight="15" x14ac:dyDescent="0.25"/>
  <cols>
    <col min="1" max="1" width="9.140625" style="81"/>
    <col min="2" max="2" width="15.7109375" style="81" customWidth="1"/>
    <col min="3" max="12" width="12.5703125" style="81" customWidth="1"/>
    <col min="13" max="16384" width="9.140625" style="81"/>
  </cols>
  <sheetData>
    <row r="1" spans="2:13" ht="15.75" thickBot="1" x14ac:dyDescent="0.3"/>
    <row r="2" spans="2:13" ht="25.35" customHeight="1" thickTop="1" thickBot="1" x14ac:dyDescent="0.3">
      <c r="B2" s="301" t="s">
        <v>293</v>
      </c>
      <c r="C2" s="302"/>
      <c r="D2" s="302"/>
      <c r="E2" s="302"/>
      <c r="F2" s="302"/>
      <c r="G2" s="302"/>
      <c r="H2" s="302"/>
      <c r="I2" s="302"/>
      <c r="J2" s="302"/>
      <c r="K2" s="302"/>
      <c r="L2" s="303"/>
    </row>
    <row r="3" spans="2:13" ht="25.35" customHeight="1" thickTop="1" thickBot="1" x14ac:dyDescent="0.3">
      <c r="B3" s="304" t="s">
        <v>89</v>
      </c>
      <c r="C3" s="308" t="s">
        <v>33</v>
      </c>
      <c r="D3" s="308"/>
      <c r="E3" s="308"/>
      <c r="F3" s="308"/>
      <c r="G3" s="308"/>
      <c r="H3" s="308"/>
      <c r="I3" s="308"/>
      <c r="J3" s="308"/>
      <c r="K3" s="310" t="s">
        <v>32</v>
      </c>
      <c r="L3" s="311"/>
    </row>
    <row r="4" spans="2:13" ht="25.35" customHeight="1" thickTop="1" thickBot="1" x14ac:dyDescent="0.3">
      <c r="B4" s="305"/>
      <c r="C4" s="333" t="s">
        <v>34</v>
      </c>
      <c r="D4" s="334"/>
      <c r="E4" s="335" t="s">
        <v>198</v>
      </c>
      <c r="F4" s="334"/>
      <c r="G4" s="335" t="s">
        <v>53</v>
      </c>
      <c r="H4" s="334"/>
      <c r="I4" s="308" t="s">
        <v>35</v>
      </c>
      <c r="J4" s="309"/>
      <c r="K4" s="314"/>
      <c r="L4" s="315"/>
    </row>
    <row r="5" spans="2:13" ht="25.35" customHeight="1" thickTop="1" thickBot="1" x14ac:dyDescent="0.3">
      <c r="B5" s="358"/>
      <c r="C5" s="172" t="s">
        <v>5</v>
      </c>
      <c r="D5" s="173" t="s">
        <v>6</v>
      </c>
      <c r="E5" s="174" t="s">
        <v>5</v>
      </c>
      <c r="F5" s="173" t="s">
        <v>6</v>
      </c>
      <c r="G5" s="174" t="s">
        <v>5</v>
      </c>
      <c r="H5" s="173" t="s">
        <v>6</v>
      </c>
      <c r="I5" s="174" t="s">
        <v>5</v>
      </c>
      <c r="J5" s="137" t="s">
        <v>6</v>
      </c>
      <c r="K5" s="172" t="s">
        <v>5</v>
      </c>
      <c r="L5" s="138" t="s">
        <v>6</v>
      </c>
    </row>
    <row r="6" spans="2:13" ht="20.100000000000001" customHeight="1" thickTop="1" x14ac:dyDescent="0.25">
      <c r="B6" s="190" t="s">
        <v>90</v>
      </c>
      <c r="C6" s="125">
        <v>258</v>
      </c>
      <c r="D6" s="175">
        <v>8.4258654474199876E-2</v>
      </c>
      <c r="E6" s="127">
        <v>662</v>
      </c>
      <c r="F6" s="175">
        <v>9.3160709259780469E-2</v>
      </c>
      <c r="G6" s="127">
        <v>31</v>
      </c>
      <c r="H6" s="175">
        <v>8.2446808510638292E-2</v>
      </c>
      <c r="I6" s="127">
        <v>0</v>
      </c>
      <c r="J6" s="176">
        <v>0</v>
      </c>
      <c r="K6" s="133">
        <v>951</v>
      </c>
      <c r="L6" s="177">
        <v>9.0142180094786736E-2</v>
      </c>
      <c r="M6" s="106"/>
    </row>
    <row r="7" spans="2:13" ht="20.100000000000001" customHeight="1" x14ac:dyDescent="0.25">
      <c r="B7" s="190" t="s">
        <v>91</v>
      </c>
      <c r="C7" s="125">
        <v>280</v>
      </c>
      <c r="D7" s="175">
        <v>9.1443500979751791E-2</v>
      </c>
      <c r="E7" s="127">
        <v>659</v>
      </c>
      <c r="F7" s="175">
        <v>9.273853081902618E-2</v>
      </c>
      <c r="G7" s="127">
        <v>35</v>
      </c>
      <c r="H7" s="175">
        <v>9.3085106382978719E-2</v>
      </c>
      <c r="I7" s="127">
        <v>2</v>
      </c>
      <c r="J7" s="176">
        <v>0.33333333333333331</v>
      </c>
      <c r="K7" s="133">
        <v>976</v>
      </c>
      <c r="L7" s="177">
        <v>9.2511848341232231E-2</v>
      </c>
      <c r="M7" s="106"/>
    </row>
    <row r="8" spans="2:13" ht="20.100000000000001" customHeight="1" x14ac:dyDescent="0.25">
      <c r="B8" s="190" t="s">
        <v>92</v>
      </c>
      <c r="C8" s="125">
        <v>450</v>
      </c>
      <c r="D8" s="175">
        <v>0.14696276943174397</v>
      </c>
      <c r="E8" s="127">
        <v>879</v>
      </c>
      <c r="F8" s="175">
        <v>0.1236982831410076</v>
      </c>
      <c r="G8" s="127">
        <v>43</v>
      </c>
      <c r="H8" s="175">
        <v>0.11436170212765957</v>
      </c>
      <c r="I8" s="127">
        <v>0</v>
      </c>
      <c r="J8" s="176">
        <v>0</v>
      </c>
      <c r="K8" s="133">
        <v>1372</v>
      </c>
      <c r="L8" s="177">
        <v>0.1300473933649289</v>
      </c>
      <c r="M8" s="106"/>
    </row>
    <row r="9" spans="2:13" ht="20.100000000000001" customHeight="1" x14ac:dyDescent="0.25">
      <c r="B9" s="190" t="s">
        <v>93</v>
      </c>
      <c r="C9" s="125">
        <v>210</v>
      </c>
      <c r="D9" s="175">
        <v>6.8582625734813843E-2</v>
      </c>
      <c r="E9" s="127">
        <v>428</v>
      </c>
      <c r="F9" s="175">
        <v>6.0230790880945677E-2</v>
      </c>
      <c r="G9" s="127">
        <v>22</v>
      </c>
      <c r="H9" s="175">
        <v>5.8510638297872342E-2</v>
      </c>
      <c r="I9" s="127">
        <v>0</v>
      </c>
      <c r="J9" s="176">
        <v>0</v>
      </c>
      <c r="K9" s="133">
        <v>660</v>
      </c>
      <c r="L9" s="177">
        <v>6.2559241706161131E-2</v>
      </c>
      <c r="M9" s="106"/>
    </row>
    <row r="10" spans="2:13" ht="20.100000000000001" customHeight="1" x14ac:dyDescent="0.25">
      <c r="B10" s="190" t="s">
        <v>94</v>
      </c>
      <c r="C10" s="125">
        <v>234</v>
      </c>
      <c r="D10" s="175">
        <v>7.642064010450686E-2</v>
      </c>
      <c r="E10" s="127">
        <v>606</v>
      </c>
      <c r="F10" s="175">
        <v>8.5280045032367011E-2</v>
      </c>
      <c r="G10" s="127">
        <v>22</v>
      </c>
      <c r="H10" s="175">
        <v>5.8510638297872342E-2</v>
      </c>
      <c r="I10" s="127">
        <v>0</v>
      </c>
      <c r="J10" s="176">
        <v>0</v>
      </c>
      <c r="K10" s="133">
        <v>862</v>
      </c>
      <c r="L10" s="177">
        <v>8.1706161137440753E-2</v>
      </c>
      <c r="M10" s="106"/>
    </row>
    <row r="11" spans="2:13" ht="20.100000000000001" customHeight="1" x14ac:dyDescent="0.25">
      <c r="B11" s="190" t="s">
        <v>95</v>
      </c>
      <c r="C11" s="125">
        <v>252</v>
      </c>
      <c r="D11" s="175">
        <v>8.2299150881776612E-2</v>
      </c>
      <c r="E11" s="127">
        <v>521</v>
      </c>
      <c r="F11" s="175">
        <v>7.331832254432874E-2</v>
      </c>
      <c r="G11" s="127">
        <v>37</v>
      </c>
      <c r="H11" s="175">
        <v>9.8404255319148939E-2</v>
      </c>
      <c r="I11" s="127">
        <v>0</v>
      </c>
      <c r="J11" s="176">
        <v>0</v>
      </c>
      <c r="K11" s="133">
        <v>810</v>
      </c>
      <c r="L11" s="177">
        <v>7.6777251184834125E-2</v>
      </c>
      <c r="M11" s="106"/>
    </row>
    <row r="12" spans="2:13" ht="20.100000000000001" customHeight="1" x14ac:dyDescent="0.25">
      <c r="B12" s="190" t="s">
        <v>96</v>
      </c>
      <c r="C12" s="125">
        <v>118</v>
      </c>
      <c r="D12" s="175">
        <v>3.8536903984323974E-2</v>
      </c>
      <c r="E12" s="127">
        <v>376</v>
      </c>
      <c r="F12" s="175">
        <v>5.2913031241204618E-2</v>
      </c>
      <c r="G12" s="127">
        <v>18</v>
      </c>
      <c r="H12" s="175">
        <v>4.7872340425531915E-2</v>
      </c>
      <c r="I12" s="127">
        <v>1</v>
      </c>
      <c r="J12" s="176">
        <v>0.16666666666666666</v>
      </c>
      <c r="K12" s="133">
        <v>513</v>
      </c>
      <c r="L12" s="177">
        <v>4.862559241706161E-2</v>
      </c>
      <c r="M12" s="106"/>
    </row>
    <row r="13" spans="2:13" ht="20.100000000000001" customHeight="1" x14ac:dyDescent="0.25">
      <c r="B13" s="190" t="s">
        <v>97</v>
      </c>
      <c r="C13" s="125">
        <v>139</v>
      </c>
      <c r="D13" s="175">
        <v>4.5395166557805358E-2</v>
      </c>
      <c r="E13" s="127">
        <v>372</v>
      </c>
      <c r="F13" s="175">
        <v>5.2350126653532225E-2</v>
      </c>
      <c r="G13" s="127">
        <v>17</v>
      </c>
      <c r="H13" s="175">
        <v>4.5212765957446811E-2</v>
      </c>
      <c r="I13" s="127">
        <v>0</v>
      </c>
      <c r="J13" s="176">
        <v>0</v>
      </c>
      <c r="K13" s="133">
        <v>528</v>
      </c>
      <c r="L13" s="177">
        <v>5.0047393364928909E-2</v>
      </c>
      <c r="M13" s="106"/>
    </row>
    <row r="14" spans="2:13" ht="20.100000000000001" customHeight="1" x14ac:dyDescent="0.25">
      <c r="B14" s="190" t="s">
        <v>98</v>
      </c>
      <c r="C14" s="125">
        <v>273</v>
      </c>
      <c r="D14" s="175">
        <v>8.9157413455258003E-2</v>
      </c>
      <c r="E14" s="127">
        <v>644</v>
      </c>
      <c r="F14" s="175">
        <v>9.0627638615254719E-2</v>
      </c>
      <c r="G14" s="127">
        <v>44</v>
      </c>
      <c r="H14" s="175">
        <v>0.11702127659574468</v>
      </c>
      <c r="I14" s="127">
        <v>1</v>
      </c>
      <c r="J14" s="176">
        <v>0.16666666666666666</v>
      </c>
      <c r="K14" s="133">
        <v>962</v>
      </c>
      <c r="L14" s="177">
        <v>9.1184834123222744E-2</v>
      </c>
      <c r="M14" s="106"/>
    </row>
    <row r="15" spans="2:13" ht="20.100000000000001" customHeight="1" x14ac:dyDescent="0.25">
      <c r="B15" s="190" t="s">
        <v>99</v>
      </c>
      <c r="C15" s="125">
        <v>295</v>
      </c>
      <c r="D15" s="175">
        <v>9.6342259960809931E-2</v>
      </c>
      <c r="E15" s="127">
        <v>737</v>
      </c>
      <c r="F15" s="175">
        <v>0.10371517027863777</v>
      </c>
      <c r="G15" s="127">
        <v>44</v>
      </c>
      <c r="H15" s="175">
        <v>0.11702127659574468</v>
      </c>
      <c r="I15" s="127">
        <v>2</v>
      </c>
      <c r="J15" s="176">
        <v>0.33333333333333331</v>
      </c>
      <c r="K15" s="133">
        <v>1078</v>
      </c>
      <c r="L15" s="177">
        <v>0.10218009478672986</v>
      </c>
      <c r="M15" s="106"/>
    </row>
    <row r="16" spans="2:13" ht="20.100000000000001" customHeight="1" x14ac:dyDescent="0.25">
      <c r="B16" s="190" t="s">
        <v>100</v>
      </c>
      <c r="C16" s="125">
        <v>303</v>
      </c>
      <c r="D16" s="175">
        <v>9.895493141737427E-2</v>
      </c>
      <c r="E16" s="127">
        <v>727</v>
      </c>
      <c r="F16" s="175">
        <v>0.1023079088094568</v>
      </c>
      <c r="G16" s="127">
        <v>30</v>
      </c>
      <c r="H16" s="175">
        <v>7.9787234042553196E-2</v>
      </c>
      <c r="I16" s="127">
        <v>0</v>
      </c>
      <c r="J16" s="176">
        <v>0</v>
      </c>
      <c r="K16" s="133">
        <v>1060</v>
      </c>
      <c r="L16" s="177">
        <v>0.1004739336492891</v>
      </c>
      <c r="M16" s="106"/>
    </row>
    <row r="17" spans="2:13" ht="20.100000000000001" customHeight="1" thickBot="1" x14ac:dyDescent="0.3">
      <c r="B17" s="190" t="s">
        <v>101</v>
      </c>
      <c r="C17" s="125">
        <v>250</v>
      </c>
      <c r="D17" s="175">
        <v>8.1645983017635537E-2</v>
      </c>
      <c r="E17" s="127">
        <v>495</v>
      </c>
      <c r="F17" s="175">
        <v>6.9659442724458204E-2</v>
      </c>
      <c r="G17" s="127">
        <v>33</v>
      </c>
      <c r="H17" s="175">
        <v>8.7765957446808512E-2</v>
      </c>
      <c r="I17" s="127">
        <v>0</v>
      </c>
      <c r="J17" s="176">
        <v>0</v>
      </c>
      <c r="K17" s="133">
        <v>778</v>
      </c>
      <c r="L17" s="177">
        <v>7.3744075829383887E-2</v>
      </c>
      <c r="M17" s="106"/>
    </row>
    <row r="18" spans="2:13" ht="20.100000000000001" customHeight="1" thickTop="1" thickBot="1" x14ac:dyDescent="0.3">
      <c r="B18" s="141" t="s">
        <v>32</v>
      </c>
      <c r="C18" s="144">
        <v>3062</v>
      </c>
      <c r="D18" s="178">
        <v>1</v>
      </c>
      <c r="E18" s="146">
        <v>7106</v>
      </c>
      <c r="F18" s="178">
        <v>1</v>
      </c>
      <c r="G18" s="146">
        <v>376</v>
      </c>
      <c r="H18" s="178">
        <v>1</v>
      </c>
      <c r="I18" s="146">
        <v>6</v>
      </c>
      <c r="J18" s="170">
        <v>1</v>
      </c>
      <c r="K18" s="144">
        <v>10550</v>
      </c>
      <c r="L18" s="179">
        <v>1</v>
      </c>
      <c r="M18" s="106"/>
    </row>
    <row r="19" spans="2:13" ht="16.5" thickTop="1" thickBot="1" x14ac:dyDescent="0.3">
      <c r="B19" s="95"/>
      <c r="C19" s="96"/>
      <c r="D19" s="97"/>
      <c r="E19" s="96"/>
      <c r="F19" s="97"/>
      <c r="G19" s="96"/>
      <c r="H19" s="97"/>
      <c r="I19" s="96"/>
      <c r="J19" s="97"/>
      <c r="K19" s="96"/>
      <c r="L19" s="97"/>
    </row>
    <row r="20" spans="2:13" ht="15.75" thickTop="1" x14ac:dyDescent="0.25">
      <c r="B20" s="180" t="s">
        <v>36</v>
      </c>
      <c r="C20" s="181"/>
      <c r="D20" s="181"/>
      <c r="E20" s="139"/>
      <c r="F20" s="100"/>
      <c r="G20" s="100"/>
      <c r="H20" s="100"/>
      <c r="I20" s="100"/>
      <c r="J20" s="100"/>
      <c r="K20" s="229"/>
      <c r="L20" s="100"/>
    </row>
    <row r="21" spans="2:13" ht="15.75" thickBot="1" x14ac:dyDescent="0.3">
      <c r="B21" s="182" t="s">
        <v>200</v>
      </c>
      <c r="C21" s="183"/>
      <c r="D21" s="183"/>
      <c r="E21" s="140"/>
      <c r="F21" s="100"/>
      <c r="G21" s="100"/>
      <c r="H21" s="100"/>
      <c r="I21" s="100"/>
      <c r="J21" s="100"/>
      <c r="K21" s="110"/>
      <c r="L21" s="100"/>
    </row>
    <row r="22" spans="2:13" ht="46.15" customHeight="1" thickTop="1" x14ac:dyDescent="0.25"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</row>
  </sheetData>
  <mergeCells count="9">
    <mergeCell ref="B22:L22"/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Y23"/>
  <sheetViews>
    <sheetView topLeftCell="R1" zoomScale="80" zoomScaleNormal="80" workbookViewId="0">
      <selection activeCell="Y7" sqref="Y7:Y19"/>
    </sheetView>
  </sheetViews>
  <sheetFormatPr baseColWidth="10" defaultColWidth="9.140625" defaultRowHeight="15" x14ac:dyDescent="0.25"/>
  <cols>
    <col min="1" max="1" width="9.140625" style="81"/>
    <col min="2" max="2" width="15.7109375" style="81" customWidth="1"/>
    <col min="3" max="24" width="10.7109375" style="81" customWidth="1"/>
    <col min="25" max="16384" width="9.140625" style="81"/>
  </cols>
  <sheetData>
    <row r="1" spans="2:25" ht="15.75" thickBot="1" x14ac:dyDescent="0.3"/>
    <row r="2" spans="2:25" ht="25.15" customHeight="1" thickTop="1" thickBot="1" x14ac:dyDescent="0.3">
      <c r="B2" s="382" t="s">
        <v>294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83"/>
    </row>
    <row r="3" spans="2:25" ht="25.15" customHeight="1" thickTop="1" thickBot="1" x14ac:dyDescent="0.3">
      <c r="B3" s="304" t="s">
        <v>89</v>
      </c>
      <c r="C3" s="333" t="s">
        <v>38</v>
      </c>
      <c r="D3" s="308"/>
      <c r="E3" s="308"/>
      <c r="F3" s="308"/>
      <c r="G3" s="308"/>
      <c r="H3" s="308"/>
      <c r="I3" s="308"/>
      <c r="J3" s="308"/>
      <c r="K3" s="308"/>
      <c r="L3" s="309"/>
      <c r="M3" s="333" t="s">
        <v>39</v>
      </c>
      <c r="N3" s="308"/>
      <c r="O3" s="308"/>
      <c r="P3" s="308"/>
      <c r="Q3" s="308"/>
      <c r="R3" s="308"/>
      <c r="S3" s="308"/>
      <c r="T3" s="308"/>
      <c r="U3" s="308"/>
      <c r="V3" s="309"/>
      <c r="W3" s="310" t="s">
        <v>32</v>
      </c>
      <c r="X3" s="311"/>
    </row>
    <row r="4" spans="2:25" ht="25.15" customHeight="1" thickTop="1" thickBot="1" x14ac:dyDescent="0.3">
      <c r="B4" s="305"/>
      <c r="C4" s="333" t="s">
        <v>33</v>
      </c>
      <c r="D4" s="308"/>
      <c r="E4" s="308"/>
      <c r="F4" s="308"/>
      <c r="G4" s="308"/>
      <c r="H4" s="308"/>
      <c r="I4" s="308"/>
      <c r="J4" s="309"/>
      <c r="K4" s="373" t="s">
        <v>32</v>
      </c>
      <c r="L4" s="374"/>
      <c r="M4" s="308" t="s">
        <v>33</v>
      </c>
      <c r="N4" s="308"/>
      <c r="O4" s="308"/>
      <c r="P4" s="308"/>
      <c r="Q4" s="308"/>
      <c r="R4" s="308"/>
      <c r="S4" s="308"/>
      <c r="T4" s="309"/>
      <c r="U4" s="359" t="s">
        <v>32</v>
      </c>
      <c r="V4" s="365"/>
      <c r="W4" s="312"/>
      <c r="X4" s="313"/>
    </row>
    <row r="5" spans="2:25" ht="25.15" customHeight="1" thickTop="1" thickBot="1" x14ac:dyDescent="0.3">
      <c r="B5" s="305"/>
      <c r="C5" s="333" t="s">
        <v>34</v>
      </c>
      <c r="D5" s="334"/>
      <c r="E5" s="308" t="s">
        <v>198</v>
      </c>
      <c r="F5" s="334"/>
      <c r="G5" s="308" t="s">
        <v>53</v>
      </c>
      <c r="H5" s="334"/>
      <c r="I5" s="308" t="s">
        <v>35</v>
      </c>
      <c r="J5" s="309"/>
      <c r="K5" s="361"/>
      <c r="L5" s="366"/>
      <c r="M5" s="333" t="s">
        <v>34</v>
      </c>
      <c r="N5" s="334"/>
      <c r="O5" s="308" t="s">
        <v>198</v>
      </c>
      <c r="P5" s="334"/>
      <c r="Q5" s="308" t="s">
        <v>53</v>
      </c>
      <c r="R5" s="334"/>
      <c r="S5" s="308" t="s">
        <v>35</v>
      </c>
      <c r="T5" s="309"/>
      <c r="U5" s="361"/>
      <c r="V5" s="366"/>
      <c r="W5" s="314"/>
      <c r="X5" s="315"/>
    </row>
    <row r="6" spans="2:25" ht="25.15" customHeight="1" thickTop="1" thickBot="1" x14ac:dyDescent="0.3">
      <c r="B6" s="358"/>
      <c r="C6" s="172" t="s">
        <v>5</v>
      </c>
      <c r="D6" s="173" t="s">
        <v>6</v>
      </c>
      <c r="E6" s="174" t="s">
        <v>5</v>
      </c>
      <c r="F6" s="173" t="s">
        <v>6</v>
      </c>
      <c r="G6" s="174" t="s">
        <v>5</v>
      </c>
      <c r="H6" s="173" t="s">
        <v>6</v>
      </c>
      <c r="I6" s="174" t="s">
        <v>5</v>
      </c>
      <c r="J6" s="137" t="s">
        <v>6</v>
      </c>
      <c r="K6" s="172" t="s">
        <v>5</v>
      </c>
      <c r="L6" s="138" t="s">
        <v>6</v>
      </c>
      <c r="M6" s="172" t="s">
        <v>5</v>
      </c>
      <c r="N6" s="173" t="s">
        <v>6</v>
      </c>
      <c r="O6" s="174" t="s">
        <v>5</v>
      </c>
      <c r="P6" s="173" t="s">
        <v>6</v>
      </c>
      <c r="Q6" s="174" t="s">
        <v>5</v>
      </c>
      <c r="R6" s="173" t="s">
        <v>6</v>
      </c>
      <c r="S6" s="174" t="s">
        <v>5</v>
      </c>
      <c r="T6" s="137" t="s">
        <v>6</v>
      </c>
      <c r="U6" s="172" t="s">
        <v>5</v>
      </c>
      <c r="V6" s="138" t="s">
        <v>6</v>
      </c>
      <c r="W6" s="172" t="s">
        <v>5</v>
      </c>
      <c r="X6" s="138" t="s">
        <v>6</v>
      </c>
    </row>
    <row r="7" spans="2:25" ht="20.100000000000001" customHeight="1" thickTop="1" x14ac:dyDescent="0.25">
      <c r="B7" s="190" t="s">
        <v>90</v>
      </c>
      <c r="C7" s="125">
        <v>181</v>
      </c>
      <c r="D7" s="131">
        <v>8.8465298142717502E-2</v>
      </c>
      <c r="E7" s="127">
        <v>437</v>
      </c>
      <c r="F7" s="131">
        <v>9.6660030966600308E-2</v>
      </c>
      <c r="G7" s="127">
        <v>18</v>
      </c>
      <c r="H7" s="131">
        <v>7.792207792207792E-2</v>
      </c>
      <c r="I7" s="127">
        <v>0</v>
      </c>
      <c r="J7" s="197">
        <v>0</v>
      </c>
      <c r="K7" s="133">
        <v>636</v>
      </c>
      <c r="L7" s="132">
        <v>9.3501911202587468E-2</v>
      </c>
      <c r="M7" s="125">
        <v>77</v>
      </c>
      <c r="N7" s="131">
        <v>7.5787401574803154E-2</v>
      </c>
      <c r="O7" s="127">
        <v>225</v>
      </c>
      <c r="P7" s="131">
        <v>8.7040618955512572E-2</v>
      </c>
      <c r="Q7" s="127">
        <v>13</v>
      </c>
      <c r="R7" s="131">
        <v>8.9655172413793102E-2</v>
      </c>
      <c r="S7" s="127">
        <v>0</v>
      </c>
      <c r="T7" s="197">
        <v>0</v>
      </c>
      <c r="U7" s="133">
        <v>315</v>
      </c>
      <c r="V7" s="132">
        <v>8.4044823906083241E-2</v>
      </c>
      <c r="W7" s="133">
        <v>951</v>
      </c>
      <c r="X7" s="132">
        <v>9.0142180094786736E-2</v>
      </c>
      <c r="Y7" s="84"/>
    </row>
    <row r="8" spans="2:25" ht="20.100000000000001" customHeight="1" x14ac:dyDescent="0.25">
      <c r="B8" s="190" t="s">
        <v>91</v>
      </c>
      <c r="C8" s="125">
        <v>201</v>
      </c>
      <c r="D8" s="131">
        <v>9.824046920821114E-2</v>
      </c>
      <c r="E8" s="127">
        <v>415</v>
      </c>
      <c r="F8" s="131">
        <v>9.1793850917938513E-2</v>
      </c>
      <c r="G8" s="127">
        <v>20</v>
      </c>
      <c r="H8" s="131">
        <v>8.6580086580086577E-2</v>
      </c>
      <c r="I8" s="127">
        <v>2</v>
      </c>
      <c r="J8" s="197">
        <v>0.5</v>
      </c>
      <c r="K8" s="133">
        <v>638</v>
      </c>
      <c r="L8" s="132">
        <v>9.3795942369891208E-2</v>
      </c>
      <c r="M8" s="125">
        <v>79</v>
      </c>
      <c r="N8" s="131">
        <v>7.7755905511811024E-2</v>
      </c>
      <c r="O8" s="127">
        <v>244</v>
      </c>
      <c r="P8" s="131">
        <v>9.4390715667311414E-2</v>
      </c>
      <c r="Q8" s="127">
        <v>15</v>
      </c>
      <c r="R8" s="131">
        <v>0.10344827586206896</v>
      </c>
      <c r="S8" s="127">
        <v>0</v>
      </c>
      <c r="T8" s="197">
        <v>0</v>
      </c>
      <c r="U8" s="133">
        <v>338</v>
      </c>
      <c r="V8" s="132">
        <v>9.0181430096051229E-2</v>
      </c>
      <c r="W8" s="133">
        <v>976</v>
      </c>
      <c r="X8" s="132">
        <v>9.2511848341232231E-2</v>
      </c>
      <c r="Y8" s="84"/>
    </row>
    <row r="9" spans="2:25" ht="20.100000000000001" customHeight="1" x14ac:dyDescent="0.25">
      <c r="B9" s="190" t="s">
        <v>92</v>
      </c>
      <c r="C9" s="125">
        <v>293</v>
      </c>
      <c r="D9" s="131">
        <v>0.14320625610948193</v>
      </c>
      <c r="E9" s="127">
        <v>597</v>
      </c>
      <c r="F9" s="131">
        <v>0.13205043132050431</v>
      </c>
      <c r="G9" s="127">
        <v>27</v>
      </c>
      <c r="H9" s="131">
        <v>0.11688311688311688</v>
      </c>
      <c r="I9" s="127">
        <v>0</v>
      </c>
      <c r="J9" s="197">
        <v>0</v>
      </c>
      <c r="K9" s="133">
        <v>917</v>
      </c>
      <c r="L9" s="132">
        <v>0.13481329020876212</v>
      </c>
      <c r="M9" s="125">
        <v>157</v>
      </c>
      <c r="N9" s="131">
        <v>0.15452755905511811</v>
      </c>
      <c r="O9" s="127">
        <v>282</v>
      </c>
      <c r="P9" s="131">
        <v>0.10909090909090909</v>
      </c>
      <c r="Q9" s="127">
        <v>16</v>
      </c>
      <c r="R9" s="131">
        <v>0.1103448275862069</v>
      </c>
      <c r="S9" s="127">
        <v>0</v>
      </c>
      <c r="T9" s="197">
        <v>0</v>
      </c>
      <c r="U9" s="133">
        <v>455</v>
      </c>
      <c r="V9" s="132">
        <v>0.12139807897545357</v>
      </c>
      <c r="W9" s="133">
        <v>1372</v>
      </c>
      <c r="X9" s="132">
        <v>0.1300473933649289</v>
      </c>
      <c r="Y9" s="84"/>
    </row>
    <row r="10" spans="2:25" ht="20.100000000000001" customHeight="1" x14ac:dyDescent="0.25">
      <c r="B10" s="190" t="s">
        <v>93</v>
      </c>
      <c r="C10" s="125">
        <v>139</v>
      </c>
      <c r="D10" s="131">
        <v>6.7937438905180836E-2</v>
      </c>
      <c r="E10" s="127">
        <v>283</v>
      </c>
      <c r="F10" s="131">
        <v>6.2596770625967704E-2</v>
      </c>
      <c r="G10" s="127">
        <v>13</v>
      </c>
      <c r="H10" s="131">
        <v>5.627705627705628E-2</v>
      </c>
      <c r="I10" s="127">
        <v>0</v>
      </c>
      <c r="J10" s="197">
        <v>0</v>
      </c>
      <c r="K10" s="133">
        <v>435</v>
      </c>
      <c r="L10" s="132">
        <v>6.3951778888562183E-2</v>
      </c>
      <c r="M10" s="125">
        <v>71</v>
      </c>
      <c r="N10" s="131">
        <v>6.9881889763779528E-2</v>
      </c>
      <c r="O10" s="127">
        <v>145</v>
      </c>
      <c r="P10" s="131">
        <v>5.6092843326885883E-2</v>
      </c>
      <c r="Q10" s="127">
        <v>9</v>
      </c>
      <c r="R10" s="131">
        <v>6.2068965517241378E-2</v>
      </c>
      <c r="S10" s="127">
        <v>0</v>
      </c>
      <c r="T10" s="197">
        <v>0</v>
      </c>
      <c r="U10" s="133">
        <v>225</v>
      </c>
      <c r="V10" s="132">
        <v>6.0032017075773748E-2</v>
      </c>
      <c r="W10" s="133">
        <v>660</v>
      </c>
      <c r="X10" s="132">
        <v>6.2559241706161131E-2</v>
      </c>
      <c r="Y10" s="84"/>
    </row>
    <row r="11" spans="2:25" ht="20.100000000000001" customHeight="1" x14ac:dyDescent="0.25">
      <c r="B11" s="190" t="s">
        <v>94</v>
      </c>
      <c r="C11" s="125">
        <v>158</v>
      </c>
      <c r="D11" s="131">
        <v>7.7223851417399805E-2</v>
      </c>
      <c r="E11" s="127">
        <v>371</v>
      </c>
      <c r="F11" s="131">
        <v>8.206149082061491E-2</v>
      </c>
      <c r="G11" s="127">
        <v>13</v>
      </c>
      <c r="H11" s="131">
        <v>5.627705627705628E-2</v>
      </c>
      <c r="I11" s="127">
        <v>0</v>
      </c>
      <c r="J11" s="197">
        <v>0</v>
      </c>
      <c r="K11" s="133">
        <v>542</v>
      </c>
      <c r="L11" s="132">
        <v>7.9682446339311971E-2</v>
      </c>
      <c r="M11" s="125">
        <v>76</v>
      </c>
      <c r="N11" s="131">
        <v>7.4803149606299218E-2</v>
      </c>
      <c r="O11" s="127">
        <v>235</v>
      </c>
      <c r="P11" s="131">
        <v>9.0909090909090912E-2</v>
      </c>
      <c r="Q11" s="127">
        <v>9</v>
      </c>
      <c r="R11" s="131">
        <v>6.2068965517241378E-2</v>
      </c>
      <c r="S11" s="127">
        <v>0</v>
      </c>
      <c r="T11" s="197">
        <v>0</v>
      </c>
      <c r="U11" s="133">
        <v>320</v>
      </c>
      <c r="V11" s="132">
        <v>8.537886872998933E-2</v>
      </c>
      <c r="W11" s="133">
        <v>862</v>
      </c>
      <c r="X11" s="132">
        <v>8.1706161137440753E-2</v>
      </c>
      <c r="Y11" s="84"/>
    </row>
    <row r="12" spans="2:25" ht="20.100000000000001" customHeight="1" x14ac:dyDescent="0.25">
      <c r="B12" s="190" t="s">
        <v>95</v>
      </c>
      <c r="C12" s="125">
        <v>168</v>
      </c>
      <c r="D12" s="131">
        <v>8.2111436950146624E-2</v>
      </c>
      <c r="E12" s="127">
        <v>321</v>
      </c>
      <c r="F12" s="131">
        <v>7.1001990710019905E-2</v>
      </c>
      <c r="G12" s="127">
        <v>26</v>
      </c>
      <c r="H12" s="131">
        <v>0.11255411255411256</v>
      </c>
      <c r="I12" s="127">
        <v>0</v>
      </c>
      <c r="J12" s="197">
        <v>0</v>
      </c>
      <c r="K12" s="133">
        <v>515</v>
      </c>
      <c r="L12" s="132">
        <v>7.5713025580711552E-2</v>
      </c>
      <c r="M12" s="125">
        <v>84</v>
      </c>
      <c r="N12" s="131">
        <v>8.2677165354330714E-2</v>
      </c>
      <c r="O12" s="127">
        <v>200</v>
      </c>
      <c r="P12" s="131">
        <v>7.7369439071566737E-2</v>
      </c>
      <c r="Q12" s="127">
        <v>11</v>
      </c>
      <c r="R12" s="131">
        <v>7.586206896551724E-2</v>
      </c>
      <c r="S12" s="127">
        <v>0</v>
      </c>
      <c r="T12" s="197">
        <v>0</v>
      </c>
      <c r="U12" s="133">
        <v>295</v>
      </c>
      <c r="V12" s="132">
        <v>7.8708644610458914E-2</v>
      </c>
      <c r="W12" s="133">
        <v>810</v>
      </c>
      <c r="X12" s="132">
        <v>7.6777251184834125E-2</v>
      </c>
      <c r="Y12" s="84"/>
    </row>
    <row r="13" spans="2:25" ht="20.100000000000001" customHeight="1" x14ac:dyDescent="0.25">
      <c r="B13" s="190" t="s">
        <v>96</v>
      </c>
      <c r="C13" s="125">
        <v>68</v>
      </c>
      <c r="D13" s="131">
        <v>3.3235581622678395E-2</v>
      </c>
      <c r="E13" s="127">
        <v>201</v>
      </c>
      <c r="F13" s="131">
        <v>4.4459190444591908E-2</v>
      </c>
      <c r="G13" s="127">
        <v>9</v>
      </c>
      <c r="H13" s="131">
        <v>3.896103896103896E-2</v>
      </c>
      <c r="I13" s="127">
        <v>0</v>
      </c>
      <c r="J13" s="197">
        <v>0</v>
      </c>
      <c r="K13" s="133">
        <v>278</v>
      </c>
      <c r="L13" s="132">
        <v>4.0870332255219056E-2</v>
      </c>
      <c r="M13" s="125">
        <v>50</v>
      </c>
      <c r="N13" s="131">
        <v>4.9212598425196853E-2</v>
      </c>
      <c r="O13" s="127">
        <v>175</v>
      </c>
      <c r="P13" s="131">
        <v>6.7698259187620888E-2</v>
      </c>
      <c r="Q13" s="127">
        <v>9</v>
      </c>
      <c r="R13" s="131">
        <v>6.2068965517241378E-2</v>
      </c>
      <c r="S13" s="127">
        <v>1</v>
      </c>
      <c r="T13" s="197">
        <v>0.5</v>
      </c>
      <c r="U13" s="133">
        <v>235</v>
      </c>
      <c r="V13" s="132">
        <v>6.2700106723585919E-2</v>
      </c>
      <c r="W13" s="133">
        <v>513</v>
      </c>
      <c r="X13" s="132">
        <v>4.862559241706161E-2</v>
      </c>
      <c r="Y13" s="84"/>
    </row>
    <row r="14" spans="2:25" ht="20.100000000000001" customHeight="1" x14ac:dyDescent="0.25">
      <c r="B14" s="190" t="s">
        <v>97</v>
      </c>
      <c r="C14" s="125">
        <v>80</v>
      </c>
      <c r="D14" s="131">
        <v>3.9100684261974585E-2</v>
      </c>
      <c r="E14" s="127">
        <v>220</v>
      </c>
      <c r="F14" s="131">
        <v>4.8661800486618008E-2</v>
      </c>
      <c r="G14" s="127">
        <v>11</v>
      </c>
      <c r="H14" s="131">
        <v>4.7619047619047616E-2</v>
      </c>
      <c r="I14" s="127">
        <v>0</v>
      </c>
      <c r="J14" s="197">
        <v>0</v>
      </c>
      <c r="K14" s="133">
        <v>311</v>
      </c>
      <c r="L14" s="132">
        <v>4.572184651573067E-2</v>
      </c>
      <c r="M14" s="125">
        <v>59</v>
      </c>
      <c r="N14" s="131">
        <v>5.8070866141732284E-2</v>
      </c>
      <c r="O14" s="127">
        <v>152</v>
      </c>
      <c r="P14" s="131">
        <v>5.8800773694390712E-2</v>
      </c>
      <c r="Q14" s="127">
        <v>6</v>
      </c>
      <c r="R14" s="131">
        <v>4.1379310344827586E-2</v>
      </c>
      <c r="S14" s="127">
        <v>0</v>
      </c>
      <c r="T14" s="197">
        <v>0</v>
      </c>
      <c r="U14" s="133">
        <v>217</v>
      </c>
      <c r="V14" s="132">
        <v>5.7897545357524012E-2</v>
      </c>
      <c r="W14" s="133">
        <v>528</v>
      </c>
      <c r="X14" s="132">
        <v>5.0047393364928909E-2</v>
      </c>
      <c r="Y14" s="84"/>
    </row>
    <row r="15" spans="2:25" ht="20.100000000000001" customHeight="1" x14ac:dyDescent="0.25">
      <c r="B15" s="190" t="s">
        <v>98</v>
      </c>
      <c r="C15" s="125">
        <v>183</v>
      </c>
      <c r="D15" s="131">
        <v>8.9442815249266866E-2</v>
      </c>
      <c r="E15" s="127">
        <v>434</v>
      </c>
      <c r="F15" s="131">
        <v>9.5996460959964613E-2</v>
      </c>
      <c r="G15" s="127">
        <v>26</v>
      </c>
      <c r="H15" s="131">
        <v>0.11255411255411256</v>
      </c>
      <c r="I15" s="127">
        <v>1</v>
      </c>
      <c r="J15" s="197">
        <v>0.25</v>
      </c>
      <c r="K15" s="133">
        <v>644</v>
      </c>
      <c r="L15" s="132">
        <v>9.4678035871802416E-2</v>
      </c>
      <c r="M15" s="125">
        <v>90</v>
      </c>
      <c r="N15" s="131">
        <v>8.8582677165354326E-2</v>
      </c>
      <c r="O15" s="127">
        <v>210</v>
      </c>
      <c r="P15" s="131">
        <v>8.1237911025145063E-2</v>
      </c>
      <c r="Q15" s="127">
        <v>18</v>
      </c>
      <c r="R15" s="131">
        <v>0.12413793103448276</v>
      </c>
      <c r="S15" s="127">
        <v>0</v>
      </c>
      <c r="T15" s="197">
        <v>0</v>
      </c>
      <c r="U15" s="133">
        <v>318</v>
      </c>
      <c r="V15" s="132">
        <v>8.4845250800426888E-2</v>
      </c>
      <c r="W15" s="133">
        <v>962</v>
      </c>
      <c r="X15" s="132">
        <v>9.1184834123222744E-2</v>
      </c>
      <c r="Y15" s="84"/>
    </row>
    <row r="16" spans="2:25" ht="20.100000000000001" customHeight="1" x14ac:dyDescent="0.25">
      <c r="B16" s="190" t="s">
        <v>99</v>
      </c>
      <c r="C16" s="125">
        <v>196</v>
      </c>
      <c r="D16" s="131">
        <v>9.579667644183773E-2</v>
      </c>
      <c r="E16" s="127">
        <v>462</v>
      </c>
      <c r="F16" s="131">
        <v>0.10218978102189781</v>
      </c>
      <c r="G16" s="127">
        <v>25</v>
      </c>
      <c r="H16" s="131">
        <v>0.10822510822510822</v>
      </c>
      <c r="I16" s="127">
        <v>1</v>
      </c>
      <c r="J16" s="197">
        <v>0.25</v>
      </c>
      <c r="K16" s="133">
        <v>684</v>
      </c>
      <c r="L16" s="132">
        <v>0.1005586592178771</v>
      </c>
      <c r="M16" s="125">
        <v>99</v>
      </c>
      <c r="N16" s="131">
        <v>9.7440944881889757E-2</v>
      </c>
      <c r="O16" s="127">
        <v>275</v>
      </c>
      <c r="P16" s="131">
        <v>0.10638297872340426</v>
      </c>
      <c r="Q16" s="127">
        <v>19</v>
      </c>
      <c r="R16" s="131">
        <v>0.1310344827586207</v>
      </c>
      <c r="S16" s="127">
        <v>1</v>
      </c>
      <c r="T16" s="197">
        <v>0.5</v>
      </c>
      <c r="U16" s="133">
        <v>394</v>
      </c>
      <c r="V16" s="132">
        <v>0.10512273212379936</v>
      </c>
      <c r="W16" s="133">
        <v>1078</v>
      </c>
      <c r="X16" s="132">
        <v>0.10218009478672986</v>
      </c>
      <c r="Y16" s="84"/>
    </row>
    <row r="17" spans="2:25" ht="20.100000000000001" customHeight="1" x14ac:dyDescent="0.25">
      <c r="B17" s="190" t="s">
        <v>100</v>
      </c>
      <c r="C17" s="125">
        <v>205</v>
      </c>
      <c r="D17" s="131">
        <v>0.10019550342130987</v>
      </c>
      <c r="E17" s="127">
        <v>464</v>
      </c>
      <c r="F17" s="131">
        <v>0.10263216102632161</v>
      </c>
      <c r="G17" s="127">
        <v>20</v>
      </c>
      <c r="H17" s="131">
        <v>8.6580086580086577E-2</v>
      </c>
      <c r="I17" s="127">
        <v>0</v>
      </c>
      <c r="J17" s="197">
        <v>0</v>
      </c>
      <c r="K17" s="133">
        <v>689</v>
      </c>
      <c r="L17" s="132">
        <v>0.10129373713613643</v>
      </c>
      <c r="M17" s="125">
        <v>98</v>
      </c>
      <c r="N17" s="131">
        <v>9.6456692913385822E-2</v>
      </c>
      <c r="O17" s="127">
        <v>263</v>
      </c>
      <c r="P17" s="131">
        <v>0.10174081237911026</v>
      </c>
      <c r="Q17" s="127">
        <v>10</v>
      </c>
      <c r="R17" s="131">
        <v>6.8965517241379309E-2</v>
      </c>
      <c r="S17" s="127">
        <v>0</v>
      </c>
      <c r="T17" s="197">
        <v>0</v>
      </c>
      <c r="U17" s="133">
        <v>371</v>
      </c>
      <c r="V17" s="132">
        <v>9.8986125933831381E-2</v>
      </c>
      <c r="W17" s="133">
        <v>1060</v>
      </c>
      <c r="X17" s="132">
        <v>0.1004739336492891</v>
      </c>
      <c r="Y17" s="84"/>
    </row>
    <row r="18" spans="2:25" ht="20.100000000000001" customHeight="1" thickBot="1" x14ac:dyDescent="0.3">
      <c r="B18" s="190" t="s">
        <v>101</v>
      </c>
      <c r="C18" s="125">
        <v>174</v>
      </c>
      <c r="D18" s="131">
        <v>8.5043988269794715E-2</v>
      </c>
      <c r="E18" s="127">
        <v>316</v>
      </c>
      <c r="F18" s="131">
        <v>6.989604069896041E-2</v>
      </c>
      <c r="G18" s="127">
        <v>23</v>
      </c>
      <c r="H18" s="131">
        <v>9.9567099567099568E-2</v>
      </c>
      <c r="I18" s="127">
        <v>0</v>
      </c>
      <c r="J18" s="197">
        <v>0</v>
      </c>
      <c r="K18" s="133">
        <v>513</v>
      </c>
      <c r="L18" s="132">
        <v>7.5418994413407825E-2</v>
      </c>
      <c r="M18" s="125">
        <v>76</v>
      </c>
      <c r="N18" s="131">
        <v>7.4803149606299218E-2</v>
      </c>
      <c r="O18" s="127">
        <v>179</v>
      </c>
      <c r="P18" s="131">
        <v>6.9245647969052221E-2</v>
      </c>
      <c r="Q18" s="127">
        <v>10</v>
      </c>
      <c r="R18" s="131">
        <v>6.8965517241379309E-2</v>
      </c>
      <c r="S18" s="127">
        <v>0</v>
      </c>
      <c r="T18" s="197">
        <v>0</v>
      </c>
      <c r="U18" s="133">
        <v>265</v>
      </c>
      <c r="V18" s="132">
        <v>7.0704375667022409E-2</v>
      </c>
      <c r="W18" s="133">
        <v>778</v>
      </c>
      <c r="X18" s="132">
        <v>7.3744075829383887E-2</v>
      </c>
      <c r="Y18" s="84"/>
    </row>
    <row r="19" spans="2:25" ht="20.100000000000001" customHeight="1" thickTop="1" thickBot="1" x14ac:dyDescent="0.3">
      <c r="B19" s="141" t="s">
        <v>32</v>
      </c>
      <c r="C19" s="144">
        <v>2046</v>
      </c>
      <c r="D19" s="142">
        <v>1</v>
      </c>
      <c r="E19" s="146">
        <v>4521</v>
      </c>
      <c r="F19" s="142">
        <v>1</v>
      </c>
      <c r="G19" s="146">
        <v>231</v>
      </c>
      <c r="H19" s="142">
        <v>0.99999999999999989</v>
      </c>
      <c r="I19" s="146">
        <v>4</v>
      </c>
      <c r="J19" s="143">
        <v>1</v>
      </c>
      <c r="K19" s="144">
        <v>6802</v>
      </c>
      <c r="L19" s="145">
        <v>1</v>
      </c>
      <c r="M19" s="144">
        <v>1016</v>
      </c>
      <c r="N19" s="142">
        <v>0.99999999999999989</v>
      </c>
      <c r="O19" s="146">
        <v>2585</v>
      </c>
      <c r="P19" s="142">
        <v>1</v>
      </c>
      <c r="Q19" s="146">
        <v>145</v>
      </c>
      <c r="R19" s="142">
        <v>1</v>
      </c>
      <c r="S19" s="146">
        <v>2</v>
      </c>
      <c r="T19" s="143">
        <v>1</v>
      </c>
      <c r="U19" s="144">
        <v>3748</v>
      </c>
      <c r="V19" s="145">
        <v>1.0000000000000002</v>
      </c>
      <c r="W19" s="144">
        <v>10550</v>
      </c>
      <c r="X19" s="145">
        <v>1</v>
      </c>
      <c r="Y19" s="89"/>
    </row>
    <row r="20" spans="2:25" ht="16.5" thickTop="1" thickBot="1" x14ac:dyDescent="0.3">
      <c r="B20" s="95"/>
      <c r="C20" s="96"/>
      <c r="D20" s="101"/>
      <c r="E20" s="96"/>
      <c r="F20" s="101"/>
      <c r="G20" s="96"/>
      <c r="H20" s="101"/>
      <c r="I20" s="101"/>
      <c r="J20" s="96"/>
      <c r="K20" s="96"/>
      <c r="L20" s="101"/>
      <c r="M20" s="96"/>
      <c r="N20" s="101"/>
      <c r="O20" s="96"/>
      <c r="P20" s="101"/>
      <c r="Q20" s="96"/>
      <c r="R20" s="101"/>
      <c r="S20" s="96"/>
      <c r="T20" s="101"/>
      <c r="U20" s="96"/>
      <c r="V20" s="101"/>
      <c r="W20" s="96"/>
      <c r="X20" s="101"/>
    </row>
    <row r="21" spans="2:25" ht="15.75" thickTop="1" x14ac:dyDescent="0.25">
      <c r="B21" s="180" t="s">
        <v>36</v>
      </c>
      <c r="C21" s="181"/>
      <c r="D21" s="181"/>
      <c r="E21" s="139"/>
      <c r="F21" s="100"/>
      <c r="G21" s="100"/>
      <c r="H21" s="100"/>
      <c r="I21" s="100"/>
      <c r="J21" s="100"/>
      <c r="K21" s="110"/>
      <c r="L21" s="100"/>
      <c r="M21" s="100"/>
      <c r="N21" s="100"/>
      <c r="O21" s="100"/>
      <c r="P21" s="100"/>
      <c r="Q21" s="100"/>
      <c r="R21" s="100"/>
      <c r="S21" s="100"/>
      <c r="T21" s="100"/>
      <c r="U21" s="110"/>
      <c r="V21" s="100"/>
      <c r="W21" s="102"/>
      <c r="X21" s="98"/>
    </row>
    <row r="22" spans="2:25" ht="15.75" thickBot="1" x14ac:dyDescent="0.3">
      <c r="B22" s="182" t="s">
        <v>199</v>
      </c>
      <c r="C22" s="183"/>
      <c r="D22" s="183"/>
      <c r="E22" s="140"/>
      <c r="F22" s="100"/>
      <c r="G22" s="100"/>
      <c r="H22" s="100"/>
      <c r="I22" s="100"/>
      <c r="J22" s="100"/>
      <c r="K22" s="110"/>
      <c r="L22" s="100"/>
      <c r="M22" s="100"/>
      <c r="N22" s="100"/>
      <c r="O22" s="100"/>
      <c r="P22" s="100"/>
      <c r="Q22" s="100"/>
      <c r="R22" s="100"/>
      <c r="S22" s="100"/>
      <c r="T22" s="100"/>
      <c r="U22" s="110"/>
      <c r="V22" s="100"/>
      <c r="W22" s="98"/>
      <c r="X22" s="98"/>
    </row>
    <row r="23" spans="2:25" ht="15.75" thickTop="1" x14ac:dyDescent="0.25">
      <c r="B23" s="98"/>
      <c r="C23" s="98"/>
      <c r="D23" s="98"/>
      <c r="E23" s="98"/>
      <c r="F23" s="98"/>
      <c r="G23" s="98"/>
      <c r="H23" s="98"/>
      <c r="I23" s="98"/>
      <c r="J23" s="98"/>
      <c r="K23" s="99"/>
      <c r="L23" s="98"/>
      <c r="M23" s="98"/>
      <c r="N23" s="98"/>
      <c r="O23" s="98"/>
      <c r="P23" s="98"/>
      <c r="Q23" s="98"/>
      <c r="R23" s="98"/>
      <c r="S23" s="98"/>
      <c r="T23" s="98"/>
      <c r="U23" s="99"/>
      <c r="V23" s="98"/>
      <c r="W23" s="98"/>
      <c r="X23" s="98"/>
    </row>
  </sheetData>
  <mergeCells count="17">
    <mergeCell ref="G5:H5"/>
    <mergeCell ref="M5:N5"/>
    <mergeCell ref="O5:P5"/>
    <mergeCell ref="Q5:R5"/>
    <mergeCell ref="I5:J5"/>
    <mergeCell ref="B2:X2"/>
    <mergeCell ref="B3:B6"/>
    <mergeCell ref="C3:L3"/>
    <mergeCell ref="M3:V3"/>
    <mergeCell ref="W3:X5"/>
    <mergeCell ref="C4:J4"/>
    <mergeCell ref="K4:L5"/>
    <mergeCell ref="M4:T4"/>
    <mergeCell ref="U4:V5"/>
    <mergeCell ref="S5:T5"/>
    <mergeCell ref="C5:D5"/>
    <mergeCell ref="E5:F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23"/>
  <sheetViews>
    <sheetView zoomScale="80" zoomScaleNormal="80" workbookViewId="0">
      <selection activeCell="S7" sqref="S7:S20"/>
    </sheetView>
  </sheetViews>
  <sheetFormatPr baseColWidth="10" defaultColWidth="9.140625" defaultRowHeight="15" x14ac:dyDescent="0.25"/>
  <cols>
    <col min="1" max="1" width="9.140625" style="81"/>
    <col min="2" max="18" width="13.7109375" style="81" customWidth="1"/>
    <col min="19" max="16384" width="9.140625" style="81"/>
  </cols>
  <sheetData>
    <row r="1" spans="2:19" ht="15.75" thickBot="1" x14ac:dyDescent="0.3"/>
    <row r="2" spans="2:19" ht="24.95" customHeight="1" thickTop="1" thickBot="1" x14ac:dyDescent="0.3">
      <c r="B2" s="382" t="s">
        <v>295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83"/>
    </row>
    <row r="3" spans="2:19" ht="24.95" customHeight="1" thickTop="1" thickBot="1" x14ac:dyDescent="0.3">
      <c r="B3" s="304" t="s">
        <v>89</v>
      </c>
      <c r="C3" s="384" t="s">
        <v>41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5"/>
    </row>
    <row r="4" spans="2:19" ht="24.95" customHeight="1" thickTop="1" thickBot="1" x14ac:dyDescent="0.3">
      <c r="B4" s="306"/>
      <c r="C4" s="333" t="s">
        <v>102</v>
      </c>
      <c r="D4" s="308"/>
      <c r="E4" s="308"/>
      <c r="F4" s="308"/>
      <c r="G4" s="309"/>
      <c r="H4" s="333" t="s">
        <v>103</v>
      </c>
      <c r="I4" s="308"/>
      <c r="J4" s="308"/>
      <c r="K4" s="308"/>
      <c r="L4" s="309"/>
      <c r="M4" s="333" t="s">
        <v>44</v>
      </c>
      <c r="N4" s="308"/>
      <c r="O4" s="308"/>
      <c r="P4" s="308"/>
      <c r="Q4" s="308"/>
      <c r="R4" s="328" t="s">
        <v>54</v>
      </c>
    </row>
    <row r="5" spans="2:19" ht="24.95" customHeight="1" thickTop="1" thickBot="1" x14ac:dyDescent="0.3">
      <c r="B5" s="306"/>
      <c r="C5" s="333" t="s">
        <v>33</v>
      </c>
      <c r="D5" s="371"/>
      <c r="E5" s="371"/>
      <c r="F5" s="371"/>
      <c r="G5" s="304" t="s">
        <v>32</v>
      </c>
      <c r="H5" s="333" t="s">
        <v>33</v>
      </c>
      <c r="I5" s="371"/>
      <c r="J5" s="371"/>
      <c r="K5" s="371"/>
      <c r="L5" s="304" t="s">
        <v>32</v>
      </c>
      <c r="M5" s="333" t="s">
        <v>33</v>
      </c>
      <c r="N5" s="371"/>
      <c r="O5" s="371"/>
      <c r="P5" s="371"/>
      <c r="Q5" s="304" t="s">
        <v>32</v>
      </c>
      <c r="R5" s="329"/>
    </row>
    <row r="6" spans="2:19" ht="24.95" customHeight="1" thickTop="1" thickBot="1" x14ac:dyDescent="0.3">
      <c r="B6" s="307"/>
      <c r="C6" s="172" t="s">
        <v>34</v>
      </c>
      <c r="D6" s="174" t="s">
        <v>201</v>
      </c>
      <c r="E6" s="174" t="s">
        <v>202</v>
      </c>
      <c r="F6" s="138" t="s">
        <v>35</v>
      </c>
      <c r="G6" s="307"/>
      <c r="H6" s="172" t="s">
        <v>34</v>
      </c>
      <c r="I6" s="174" t="s">
        <v>201</v>
      </c>
      <c r="J6" s="174" t="s">
        <v>202</v>
      </c>
      <c r="K6" s="138" t="s">
        <v>35</v>
      </c>
      <c r="L6" s="307"/>
      <c r="M6" s="172" t="s">
        <v>34</v>
      </c>
      <c r="N6" s="174" t="s">
        <v>201</v>
      </c>
      <c r="O6" s="174" t="s">
        <v>202</v>
      </c>
      <c r="P6" s="138" t="s">
        <v>35</v>
      </c>
      <c r="Q6" s="307"/>
      <c r="R6" s="330"/>
    </row>
    <row r="7" spans="2:19" ht="20.100000000000001" customHeight="1" thickTop="1" x14ac:dyDescent="0.25">
      <c r="B7" s="190" t="s">
        <v>90</v>
      </c>
      <c r="C7" s="125">
        <v>11</v>
      </c>
      <c r="D7" s="127">
        <v>34</v>
      </c>
      <c r="E7" s="127">
        <v>1</v>
      </c>
      <c r="F7" s="196">
        <v>0</v>
      </c>
      <c r="G7" s="203">
        <v>46</v>
      </c>
      <c r="H7" s="125">
        <v>155</v>
      </c>
      <c r="I7" s="127">
        <v>419</v>
      </c>
      <c r="J7" s="127">
        <v>13</v>
      </c>
      <c r="K7" s="196">
        <v>0</v>
      </c>
      <c r="L7" s="203">
        <v>587</v>
      </c>
      <c r="M7" s="125">
        <v>92</v>
      </c>
      <c r="N7" s="127">
        <v>209</v>
      </c>
      <c r="O7" s="127">
        <v>17</v>
      </c>
      <c r="P7" s="196">
        <v>0</v>
      </c>
      <c r="Q7" s="230">
        <v>318</v>
      </c>
      <c r="R7" s="230">
        <v>951</v>
      </c>
      <c r="S7" s="84"/>
    </row>
    <row r="8" spans="2:19" ht="20.100000000000001" customHeight="1" x14ac:dyDescent="0.25">
      <c r="B8" s="190" t="s">
        <v>91</v>
      </c>
      <c r="C8" s="125">
        <v>12</v>
      </c>
      <c r="D8" s="127">
        <v>28</v>
      </c>
      <c r="E8" s="127">
        <v>0</v>
      </c>
      <c r="F8" s="196">
        <v>1</v>
      </c>
      <c r="G8" s="203">
        <v>41</v>
      </c>
      <c r="H8" s="125">
        <v>181</v>
      </c>
      <c r="I8" s="127">
        <v>395</v>
      </c>
      <c r="J8" s="127">
        <v>20</v>
      </c>
      <c r="K8" s="196">
        <v>0</v>
      </c>
      <c r="L8" s="203">
        <v>596</v>
      </c>
      <c r="M8" s="125">
        <v>87</v>
      </c>
      <c r="N8" s="127">
        <v>236</v>
      </c>
      <c r="O8" s="127">
        <v>15</v>
      </c>
      <c r="P8" s="196">
        <v>1</v>
      </c>
      <c r="Q8" s="203">
        <v>339</v>
      </c>
      <c r="R8" s="203">
        <v>976</v>
      </c>
      <c r="S8" s="84"/>
    </row>
    <row r="9" spans="2:19" ht="20.100000000000001" customHeight="1" x14ac:dyDescent="0.25">
      <c r="B9" s="190" t="s">
        <v>92</v>
      </c>
      <c r="C9" s="125">
        <v>17</v>
      </c>
      <c r="D9" s="127">
        <v>36</v>
      </c>
      <c r="E9" s="127">
        <v>0</v>
      </c>
      <c r="F9" s="196">
        <v>0</v>
      </c>
      <c r="G9" s="203">
        <v>53</v>
      </c>
      <c r="H9" s="125">
        <v>289</v>
      </c>
      <c r="I9" s="127">
        <v>556</v>
      </c>
      <c r="J9" s="127">
        <v>26</v>
      </c>
      <c r="K9" s="196">
        <v>0</v>
      </c>
      <c r="L9" s="203">
        <v>871</v>
      </c>
      <c r="M9" s="125">
        <v>144</v>
      </c>
      <c r="N9" s="127">
        <v>287</v>
      </c>
      <c r="O9" s="127">
        <v>17</v>
      </c>
      <c r="P9" s="196">
        <v>0</v>
      </c>
      <c r="Q9" s="203">
        <v>448</v>
      </c>
      <c r="R9" s="203">
        <v>1372</v>
      </c>
      <c r="S9" s="84"/>
    </row>
    <row r="10" spans="2:19" ht="20.100000000000001" customHeight="1" x14ac:dyDescent="0.25">
      <c r="B10" s="190" t="s">
        <v>93</v>
      </c>
      <c r="C10" s="125">
        <v>8</v>
      </c>
      <c r="D10" s="127">
        <v>19</v>
      </c>
      <c r="E10" s="127">
        <v>1</v>
      </c>
      <c r="F10" s="196">
        <v>0</v>
      </c>
      <c r="G10" s="203">
        <v>28</v>
      </c>
      <c r="H10" s="125">
        <v>135</v>
      </c>
      <c r="I10" s="127">
        <v>257</v>
      </c>
      <c r="J10" s="127">
        <v>5</v>
      </c>
      <c r="K10" s="196">
        <v>0</v>
      </c>
      <c r="L10" s="203">
        <v>397</v>
      </c>
      <c r="M10" s="125">
        <v>67</v>
      </c>
      <c r="N10" s="127">
        <v>152</v>
      </c>
      <c r="O10" s="127">
        <v>16</v>
      </c>
      <c r="P10" s="196">
        <v>0</v>
      </c>
      <c r="Q10" s="203">
        <v>235</v>
      </c>
      <c r="R10" s="203">
        <v>660</v>
      </c>
      <c r="S10" s="84"/>
    </row>
    <row r="11" spans="2:19" ht="20.100000000000001" customHeight="1" x14ac:dyDescent="0.25">
      <c r="B11" s="190" t="s">
        <v>94</v>
      </c>
      <c r="C11" s="125">
        <v>10</v>
      </c>
      <c r="D11" s="127">
        <v>24</v>
      </c>
      <c r="E11" s="127">
        <v>0</v>
      </c>
      <c r="F11" s="196">
        <v>0</v>
      </c>
      <c r="G11" s="203">
        <v>34</v>
      </c>
      <c r="H11" s="125">
        <v>153</v>
      </c>
      <c r="I11" s="127">
        <v>378</v>
      </c>
      <c r="J11" s="127">
        <v>8</v>
      </c>
      <c r="K11" s="196">
        <v>0</v>
      </c>
      <c r="L11" s="203">
        <v>539</v>
      </c>
      <c r="M11" s="125">
        <v>71</v>
      </c>
      <c r="N11" s="127">
        <v>204</v>
      </c>
      <c r="O11" s="127">
        <v>14</v>
      </c>
      <c r="P11" s="196">
        <v>0</v>
      </c>
      <c r="Q11" s="203">
        <v>289</v>
      </c>
      <c r="R11" s="203">
        <v>862</v>
      </c>
      <c r="S11" s="84"/>
    </row>
    <row r="12" spans="2:19" ht="20.100000000000001" customHeight="1" x14ac:dyDescent="0.25">
      <c r="B12" s="190" t="s">
        <v>95</v>
      </c>
      <c r="C12" s="125">
        <v>9</v>
      </c>
      <c r="D12" s="127">
        <v>18</v>
      </c>
      <c r="E12" s="127">
        <v>2</v>
      </c>
      <c r="F12" s="196">
        <v>0</v>
      </c>
      <c r="G12" s="203">
        <v>29</v>
      </c>
      <c r="H12" s="125">
        <v>156</v>
      </c>
      <c r="I12" s="127">
        <v>329</v>
      </c>
      <c r="J12" s="127">
        <v>17</v>
      </c>
      <c r="K12" s="196">
        <v>0</v>
      </c>
      <c r="L12" s="203">
        <v>502</v>
      </c>
      <c r="M12" s="125">
        <v>87</v>
      </c>
      <c r="N12" s="127">
        <v>174</v>
      </c>
      <c r="O12" s="127">
        <v>18</v>
      </c>
      <c r="P12" s="196">
        <v>0</v>
      </c>
      <c r="Q12" s="203">
        <v>279</v>
      </c>
      <c r="R12" s="203">
        <v>810</v>
      </c>
      <c r="S12" s="84"/>
    </row>
    <row r="13" spans="2:19" ht="20.100000000000001" customHeight="1" x14ac:dyDescent="0.25">
      <c r="B13" s="190" t="s">
        <v>96</v>
      </c>
      <c r="C13" s="125">
        <v>5</v>
      </c>
      <c r="D13" s="127">
        <v>35</v>
      </c>
      <c r="E13" s="127">
        <v>1</v>
      </c>
      <c r="F13" s="196">
        <v>0</v>
      </c>
      <c r="G13" s="203">
        <v>41</v>
      </c>
      <c r="H13" s="125">
        <v>64</v>
      </c>
      <c r="I13" s="127">
        <v>220</v>
      </c>
      <c r="J13" s="127">
        <v>10</v>
      </c>
      <c r="K13" s="196">
        <v>0</v>
      </c>
      <c r="L13" s="203">
        <v>294</v>
      </c>
      <c r="M13" s="125">
        <v>49</v>
      </c>
      <c r="N13" s="127">
        <v>121</v>
      </c>
      <c r="O13" s="127">
        <v>7</v>
      </c>
      <c r="P13" s="196">
        <v>1</v>
      </c>
      <c r="Q13" s="203">
        <v>178</v>
      </c>
      <c r="R13" s="203">
        <v>513</v>
      </c>
      <c r="S13" s="84"/>
    </row>
    <row r="14" spans="2:19" ht="20.100000000000001" customHeight="1" x14ac:dyDescent="0.25">
      <c r="B14" s="190" t="s">
        <v>97</v>
      </c>
      <c r="C14" s="125">
        <v>11</v>
      </c>
      <c r="D14" s="127">
        <v>27</v>
      </c>
      <c r="E14" s="127">
        <v>0</v>
      </c>
      <c r="F14" s="196">
        <v>0</v>
      </c>
      <c r="G14" s="203">
        <v>38</v>
      </c>
      <c r="H14" s="125">
        <v>77</v>
      </c>
      <c r="I14" s="127">
        <v>217</v>
      </c>
      <c r="J14" s="127">
        <v>7</v>
      </c>
      <c r="K14" s="196">
        <v>0</v>
      </c>
      <c r="L14" s="203">
        <v>301</v>
      </c>
      <c r="M14" s="125">
        <v>51</v>
      </c>
      <c r="N14" s="127">
        <v>128</v>
      </c>
      <c r="O14" s="127">
        <v>10</v>
      </c>
      <c r="P14" s="196">
        <v>0</v>
      </c>
      <c r="Q14" s="203">
        <v>189</v>
      </c>
      <c r="R14" s="203">
        <v>528</v>
      </c>
      <c r="S14" s="84"/>
    </row>
    <row r="15" spans="2:19" ht="20.100000000000001" customHeight="1" x14ac:dyDescent="0.25">
      <c r="B15" s="190" t="s">
        <v>98</v>
      </c>
      <c r="C15" s="125">
        <v>12</v>
      </c>
      <c r="D15" s="127">
        <v>23</v>
      </c>
      <c r="E15" s="127">
        <v>1</v>
      </c>
      <c r="F15" s="196">
        <v>0</v>
      </c>
      <c r="G15" s="203">
        <v>36</v>
      </c>
      <c r="H15" s="125">
        <v>179</v>
      </c>
      <c r="I15" s="127">
        <v>401</v>
      </c>
      <c r="J15" s="127">
        <v>21</v>
      </c>
      <c r="K15" s="196">
        <v>1</v>
      </c>
      <c r="L15" s="203">
        <v>602</v>
      </c>
      <c r="M15" s="125">
        <v>82</v>
      </c>
      <c r="N15" s="127">
        <v>220</v>
      </c>
      <c r="O15" s="127">
        <v>22</v>
      </c>
      <c r="P15" s="196">
        <v>0</v>
      </c>
      <c r="Q15" s="203">
        <v>324</v>
      </c>
      <c r="R15" s="203">
        <v>962</v>
      </c>
      <c r="S15" s="84"/>
    </row>
    <row r="16" spans="2:19" ht="20.100000000000001" customHeight="1" x14ac:dyDescent="0.25">
      <c r="B16" s="190" t="s">
        <v>99</v>
      </c>
      <c r="C16" s="125">
        <v>14</v>
      </c>
      <c r="D16" s="127">
        <v>40</v>
      </c>
      <c r="E16" s="127">
        <v>0</v>
      </c>
      <c r="F16" s="196">
        <v>0</v>
      </c>
      <c r="G16" s="203">
        <v>54</v>
      </c>
      <c r="H16" s="125">
        <v>179</v>
      </c>
      <c r="I16" s="127">
        <v>428</v>
      </c>
      <c r="J16" s="127">
        <v>26</v>
      </c>
      <c r="K16" s="196">
        <v>1</v>
      </c>
      <c r="L16" s="203">
        <v>634</v>
      </c>
      <c r="M16" s="125">
        <v>102</v>
      </c>
      <c r="N16" s="127">
        <v>269</v>
      </c>
      <c r="O16" s="127">
        <v>18</v>
      </c>
      <c r="P16" s="196">
        <v>1</v>
      </c>
      <c r="Q16" s="203">
        <v>390</v>
      </c>
      <c r="R16" s="203">
        <v>1078</v>
      </c>
      <c r="S16" s="84"/>
    </row>
    <row r="17" spans="2:19" ht="20.100000000000001" customHeight="1" x14ac:dyDescent="0.25">
      <c r="B17" s="190" t="s">
        <v>100</v>
      </c>
      <c r="C17" s="125">
        <v>12</v>
      </c>
      <c r="D17" s="127">
        <v>30</v>
      </c>
      <c r="E17" s="127">
        <v>0</v>
      </c>
      <c r="F17" s="196">
        <v>0</v>
      </c>
      <c r="G17" s="203">
        <v>42</v>
      </c>
      <c r="H17" s="125">
        <v>203</v>
      </c>
      <c r="I17" s="127">
        <v>463</v>
      </c>
      <c r="J17" s="127">
        <v>14</v>
      </c>
      <c r="K17" s="196">
        <v>0</v>
      </c>
      <c r="L17" s="203">
        <v>680</v>
      </c>
      <c r="M17" s="125">
        <v>88</v>
      </c>
      <c r="N17" s="127">
        <v>234</v>
      </c>
      <c r="O17" s="127">
        <v>16</v>
      </c>
      <c r="P17" s="196">
        <v>0</v>
      </c>
      <c r="Q17" s="203">
        <v>338</v>
      </c>
      <c r="R17" s="203">
        <v>1060</v>
      </c>
      <c r="S17" s="84"/>
    </row>
    <row r="18" spans="2:19" ht="20.100000000000001" customHeight="1" thickBot="1" x14ac:dyDescent="0.3">
      <c r="B18" s="190" t="s">
        <v>101</v>
      </c>
      <c r="C18" s="125">
        <v>14</v>
      </c>
      <c r="D18" s="127">
        <v>27</v>
      </c>
      <c r="E18" s="127">
        <v>2</v>
      </c>
      <c r="F18" s="196">
        <v>0</v>
      </c>
      <c r="G18" s="203">
        <v>43</v>
      </c>
      <c r="H18" s="125">
        <v>159</v>
      </c>
      <c r="I18" s="127">
        <v>296</v>
      </c>
      <c r="J18" s="127">
        <v>11</v>
      </c>
      <c r="K18" s="196">
        <v>0</v>
      </c>
      <c r="L18" s="203">
        <v>466</v>
      </c>
      <c r="M18" s="125">
        <v>77</v>
      </c>
      <c r="N18" s="127">
        <v>172</v>
      </c>
      <c r="O18" s="127">
        <v>20</v>
      </c>
      <c r="P18" s="196">
        <v>0</v>
      </c>
      <c r="Q18" s="203">
        <v>269</v>
      </c>
      <c r="R18" s="203">
        <v>778</v>
      </c>
      <c r="S18" s="84"/>
    </row>
    <row r="19" spans="2:19" ht="20.100000000000001" customHeight="1" thickTop="1" thickBot="1" x14ac:dyDescent="0.3">
      <c r="B19" s="141" t="s">
        <v>32</v>
      </c>
      <c r="C19" s="156">
        <v>135</v>
      </c>
      <c r="D19" s="157">
        <v>341</v>
      </c>
      <c r="E19" s="157">
        <v>8</v>
      </c>
      <c r="F19" s="204">
        <v>1</v>
      </c>
      <c r="G19" s="159">
        <v>485</v>
      </c>
      <c r="H19" s="156">
        <v>1930</v>
      </c>
      <c r="I19" s="157">
        <v>4359</v>
      </c>
      <c r="J19" s="157">
        <v>178</v>
      </c>
      <c r="K19" s="204">
        <v>2</v>
      </c>
      <c r="L19" s="159">
        <v>6469</v>
      </c>
      <c r="M19" s="156">
        <v>997</v>
      </c>
      <c r="N19" s="157">
        <v>2406</v>
      </c>
      <c r="O19" s="157">
        <v>190</v>
      </c>
      <c r="P19" s="204">
        <v>3</v>
      </c>
      <c r="Q19" s="159">
        <v>3596</v>
      </c>
      <c r="R19" s="159">
        <v>10550</v>
      </c>
      <c r="S19" s="89"/>
    </row>
    <row r="20" spans="2:19" ht="16.5" thickTop="1" thickBot="1" x14ac:dyDescent="0.3">
      <c r="B20" s="95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2:19" ht="15.75" thickTop="1" x14ac:dyDescent="0.25">
      <c r="B21" s="180" t="s">
        <v>36</v>
      </c>
      <c r="C21" s="181"/>
      <c r="D21" s="181"/>
      <c r="E21" s="13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98"/>
    </row>
    <row r="22" spans="2:19" ht="15.75" thickBot="1" x14ac:dyDescent="0.3">
      <c r="B22" s="182" t="s">
        <v>199</v>
      </c>
      <c r="C22" s="183"/>
      <c r="D22" s="183"/>
      <c r="E22" s="14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98"/>
    </row>
    <row r="23" spans="2:19" ht="15.75" thickTop="1" x14ac:dyDescent="0.2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</sheetData>
  <mergeCells count="13"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23"/>
  <sheetViews>
    <sheetView zoomScale="80" zoomScaleNormal="80" workbookViewId="0">
      <selection activeCell="S7" sqref="S7:S19"/>
    </sheetView>
  </sheetViews>
  <sheetFormatPr baseColWidth="10" defaultColWidth="9.140625" defaultRowHeight="15" x14ac:dyDescent="0.25"/>
  <cols>
    <col min="1" max="1" width="9.140625" style="81"/>
    <col min="2" max="18" width="13.7109375" style="81" customWidth="1"/>
    <col min="19" max="16384" width="9.140625" style="81"/>
  </cols>
  <sheetData>
    <row r="1" spans="2:19" ht="15.75" thickBot="1" x14ac:dyDescent="0.3"/>
    <row r="2" spans="2:19" ht="25.15" customHeight="1" thickTop="1" thickBot="1" x14ac:dyDescent="0.3">
      <c r="B2" s="301" t="s">
        <v>296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3"/>
    </row>
    <row r="3" spans="2:19" ht="25.15" customHeight="1" thickTop="1" thickBot="1" x14ac:dyDescent="0.3">
      <c r="B3" s="304" t="s">
        <v>89</v>
      </c>
      <c r="C3" s="384" t="s">
        <v>41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5"/>
    </row>
    <row r="4" spans="2:19" ht="25.15" customHeight="1" thickTop="1" thickBot="1" x14ac:dyDescent="0.3">
      <c r="B4" s="306"/>
      <c r="C4" s="333" t="s">
        <v>102</v>
      </c>
      <c r="D4" s="308"/>
      <c r="E4" s="308"/>
      <c r="F4" s="308"/>
      <c r="G4" s="309"/>
      <c r="H4" s="333" t="s">
        <v>103</v>
      </c>
      <c r="I4" s="308"/>
      <c r="J4" s="308"/>
      <c r="K4" s="308"/>
      <c r="L4" s="309"/>
      <c r="M4" s="333" t="s">
        <v>44</v>
      </c>
      <c r="N4" s="308"/>
      <c r="O4" s="308"/>
      <c r="P4" s="308"/>
      <c r="Q4" s="309"/>
      <c r="R4" s="328" t="s">
        <v>32</v>
      </c>
    </row>
    <row r="5" spans="2:19" ht="25.15" customHeight="1" thickTop="1" thickBot="1" x14ac:dyDescent="0.3">
      <c r="B5" s="306"/>
      <c r="C5" s="333" t="s">
        <v>33</v>
      </c>
      <c r="D5" s="371"/>
      <c r="E5" s="371"/>
      <c r="F5" s="371"/>
      <c r="G5" s="304" t="s">
        <v>32</v>
      </c>
      <c r="H5" s="333" t="s">
        <v>33</v>
      </c>
      <c r="I5" s="371"/>
      <c r="J5" s="371"/>
      <c r="K5" s="371"/>
      <c r="L5" s="304" t="s">
        <v>32</v>
      </c>
      <c r="M5" s="333" t="s">
        <v>33</v>
      </c>
      <c r="N5" s="371"/>
      <c r="O5" s="371"/>
      <c r="P5" s="371"/>
      <c r="Q5" s="304" t="s">
        <v>32</v>
      </c>
      <c r="R5" s="329"/>
    </row>
    <row r="6" spans="2:19" ht="25.15" customHeight="1" thickTop="1" thickBot="1" x14ac:dyDescent="0.3">
      <c r="B6" s="307"/>
      <c r="C6" s="172" t="s">
        <v>34</v>
      </c>
      <c r="D6" s="174" t="s">
        <v>201</v>
      </c>
      <c r="E6" s="174" t="s">
        <v>202</v>
      </c>
      <c r="F6" s="138" t="s">
        <v>35</v>
      </c>
      <c r="G6" s="307"/>
      <c r="H6" s="172" t="s">
        <v>34</v>
      </c>
      <c r="I6" s="174" t="s">
        <v>201</v>
      </c>
      <c r="J6" s="174" t="s">
        <v>202</v>
      </c>
      <c r="K6" s="138" t="s">
        <v>35</v>
      </c>
      <c r="L6" s="307"/>
      <c r="M6" s="172" t="s">
        <v>34</v>
      </c>
      <c r="N6" s="174" t="s">
        <v>201</v>
      </c>
      <c r="O6" s="174" t="s">
        <v>202</v>
      </c>
      <c r="P6" s="138" t="s">
        <v>35</v>
      </c>
      <c r="Q6" s="307"/>
      <c r="R6" s="330"/>
    </row>
    <row r="7" spans="2:19" ht="20.100000000000001" customHeight="1" thickTop="1" x14ac:dyDescent="0.25">
      <c r="B7" s="189" t="s">
        <v>90</v>
      </c>
      <c r="C7" s="210">
        <v>8.1481481481481488E-2</v>
      </c>
      <c r="D7" s="211">
        <v>9.9706744868035185E-2</v>
      </c>
      <c r="E7" s="211">
        <v>0.125</v>
      </c>
      <c r="F7" s="212">
        <v>0</v>
      </c>
      <c r="G7" s="234">
        <v>9.4845360824742264E-2</v>
      </c>
      <c r="H7" s="210">
        <v>8.0310880829015538E-2</v>
      </c>
      <c r="I7" s="211">
        <v>9.6122963982564813E-2</v>
      </c>
      <c r="J7" s="211">
        <v>7.3033707865168537E-2</v>
      </c>
      <c r="K7" s="212">
        <v>0</v>
      </c>
      <c r="L7" s="234">
        <v>9.0740454475189358E-2</v>
      </c>
      <c r="M7" s="210">
        <v>9.2276830491474421E-2</v>
      </c>
      <c r="N7" s="211">
        <v>8.6866167913549466E-2</v>
      </c>
      <c r="O7" s="211">
        <v>8.9473684210526316E-2</v>
      </c>
      <c r="P7" s="212">
        <v>0</v>
      </c>
      <c r="Q7" s="235">
        <v>8.8431590656284767E-2</v>
      </c>
      <c r="R7" s="235">
        <v>9.0142180094786736E-2</v>
      </c>
      <c r="S7" s="84"/>
    </row>
    <row r="8" spans="2:19" ht="20.100000000000001" customHeight="1" x14ac:dyDescent="0.25">
      <c r="B8" s="190" t="s">
        <v>91</v>
      </c>
      <c r="C8" s="210">
        <v>8.8888888888888892E-2</v>
      </c>
      <c r="D8" s="211">
        <v>8.2111436950146624E-2</v>
      </c>
      <c r="E8" s="211">
        <v>0</v>
      </c>
      <c r="F8" s="212">
        <v>1</v>
      </c>
      <c r="G8" s="235">
        <v>8.4536082474226809E-2</v>
      </c>
      <c r="H8" s="210">
        <v>9.3782383419689114E-2</v>
      </c>
      <c r="I8" s="211">
        <v>9.0617114016976377E-2</v>
      </c>
      <c r="J8" s="211">
        <v>0.11235955056179775</v>
      </c>
      <c r="K8" s="212">
        <v>0</v>
      </c>
      <c r="L8" s="235">
        <v>9.2131705054877111E-2</v>
      </c>
      <c r="M8" s="210">
        <v>8.7261785356068211E-2</v>
      </c>
      <c r="N8" s="211">
        <v>9.8088113050706568E-2</v>
      </c>
      <c r="O8" s="211">
        <v>7.8947368421052627E-2</v>
      </c>
      <c r="P8" s="212">
        <v>0.33333333333333331</v>
      </c>
      <c r="Q8" s="235">
        <v>9.4271412680756395E-2</v>
      </c>
      <c r="R8" s="235">
        <v>9.2511848341232231E-2</v>
      </c>
      <c r="S8" s="84"/>
    </row>
    <row r="9" spans="2:19" ht="20.100000000000001" customHeight="1" x14ac:dyDescent="0.25">
      <c r="B9" s="190" t="s">
        <v>92</v>
      </c>
      <c r="C9" s="210">
        <v>0.12592592592592591</v>
      </c>
      <c r="D9" s="211">
        <v>0.10557184750733138</v>
      </c>
      <c r="E9" s="211">
        <v>0</v>
      </c>
      <c r="F9" s="212">
        <v>0</v>
      </c>
      <c r="G9" s="235">
        <v>0.10927835051546392</v>
      </c>
      <c r="H9" s="210">
        <v>0.14974093264248706</v>
      </c>
      <c r="I9" s="211">
        <v>0.12755219086946548</v>
      </c>
      <c r="J9" s="211">
        <v>0.14606741573033707</v>
      </c>
      <c r="K9" s="212">
        <v>0</v>
      </c>
      <c r="L9" s="235">
        <v>0.13464213943422476</v>
      </c>
      <c r="M9" s="210">
        <v>0.14443329989969911</v>
      </c>
      <c r="N9" s="211">
        <v>0.11928512053200332</v>
      </c>
      <c r="O9" s="211">
        <v>8.9473684210526316E-2</v>
      </c>
      <c r="P9" s="212">
        <v>0</v>
      </c>
      <c r="Q9" s="235">
        <v>0.12458286985539488</v>
      </c>
      <c r="R9" s="235">
        <v>0.1300473933649289</v>
      </c>
      <c r="S9" s="84"/>
    </row>
    <row r="10" spans="2:19" ht="20.100000000000001" customHeight="1" x14ac:dyDescent="0.25">
      <c r="B10" s="190" t="s">
        <v>93</v>
      </c>
      <c r="C10" s="210">
        <v>5.9259259259259262E-2</v>
      </c>
      <c r="D10" s="211">
        <v>5.5718475073313782E-2</v>
      </c>
      <c r="E10" s="211">
        <v>0.125</v>
      </c>
      <c r="F10" s="212">
        <v>0</v>
      </c>
      <c r="G10" s="235">
        <v>5.7731958762886601E-2</v>
      </c>
      <c r="H10" s="210">
        <v>6.9948186528497408E-2</v>
      </c>
      <c r="I10" s="211">
        <v>5.8958476714842854E-2</v>
      </c>
      <c r="J10" s="211">
        <v>2.8089887640449437E-2</v>
      </c>
      <c r="K10" s="212">
        <v>0</v>
      </c>
      <c r="L10" s="235">
        <v>6.1369608904003711E-2</v>
      </c>
      <c r="M10" s="210">
        <v>6.720160481444333E-2</v>
      </c>
      <c r="N10" s="211">
        <v>6.3175394846217786E-2</v>
      </c>
      <c r="O10" s="211">
        <v>8.4210526315789472E-2</v>
      </c>
      <c r="P10" s="212">
        <v>0</v>
      </c>
      <c r="Q10" s="235">
        <v>6.5350389321468291E-2</v>
      </c>
      <c r="R10" s="235">
        <v>6.2559241706161131E-2</v>
      </c>
      <c r="S10" s="84"/>
    </row>
    <row r="11" spans="2:19" ht="20.100000000000001" customHeight="1" x14ac:dyDescent="0.25">
      <c r="B11" s="190" t="s">
        <v>94</v>
      </c>
      <c r="C11" s="210">
        <v>7.407407407407407E-2</v>
      </c>
      <c r="D11" s="211">
        <v>7.0381231671554259E-2</v>
      </c>
      <c r="E11" s="211">
        <v>0</v>
      </c>
      <c r="F11" s="212">
        <v>0</v>
      </c>
      <c r="G11" s="235">
        <v>7.0103092783505155E-2</v>
      </c>
      <c r="H11" s="210">
        <v>7.9274611398963732E-2</v>
      </c>
      <c r="I11" s="211">
        <v>8.6717136958017887E-2</v>
      </c>
      <c r="J11" s="211">
        <v>4.49438202247191E-2</v>
      </c>
      <c r="K11" s="212">
        <v>0</v>
      </c>
      <c r="L11" s="235">
        <v>8.3320451383521413E-2</v>
      </c>
      <c r="M11" s="210">
        <v>7.1213640922768301E-2</v>
      </c>
      <c r="N11" s="211">
        <v>8.4788029925187039E-2</v>
      </c>
      <c r="O11" s="211">
        <v>7.3684210526315783E-2</v>
      </c>
      <c r="P11" s="212">
        <v>0</v>
      </c>
      <c r="Q11" s="235">
        <v>8.0367074527252502E-2</v>
      </c>
      <c r="R11" s="235">
        <v>8.1706161137440753E-2</v>
      </c>
      <c r="S11" s="84"/>
    </row>
    <row r="12" spans="2:19" ht="20.100000000000001" customHeight="1" x14ac:dyDescent="0.25">
      <c r="B12" s="190" t="s">
        <v>95</v>
      </c>
      <c r="C12" s="210">
        <v>6.6666666666666666E-2</v>
      </c>
      <c r="D12" s="211">
        <v>5.2785923753665691E-2</v>
      </c>
      <c r="E12" s="211">
        <v>0.25</v>
      </c>
      <c r="F12" s="212">
        <v>0</v>
      </c>
      <c r="G12" s="235">
        <v>5.9793814432989693E-2</v>
      </c>
      <c r="H12" s="210">
        <v>8.0829015544041455E-2</v>
      </c>
      <c r="I12" s="211">
        <v>7.5476026611608169E-2</v>
      </c>
      <c r="J12" s="211">
        <v>9.5505617977528087E-2</v>
      </c>
      <c r="K12" s="212">
        <v>0</v>
      </c>
      <c r="L12" s="235">
        <v>7.7600865667027355E-2</v>
      </c>
      <c r="M12" s="210">
        <v>8.7261785356068211E-2</v>
      </c>
      <c r="N12" s="211">
        <v>7.2319201995012475E-2</v>
      </c>
      <c r="O12" s="211">
        <v>9.4736842105263161E-2</v>
      </c>
      <c r="P12" s="212">
        <v>0</v>
      </c>
      <c r="Q12" s="235">
        <v>7.7586206896551727E-2</v>
      </c>
      <c r="R12" s="235">
        <v>7.6777251184834125E-2</v>
      </c>
      <c r="S12" s="84"/>
    </row>
    <row r="13" spans="2:19" ht="20.100000000000001" customHeight="1" x14ac:dyDescent="0.25">
      <c r="B13" s="190" t="s">
        <v>96</v>
      </c>
      <c r="C13" s="210">
        <v>3.7037037037037035E-2</v>
      </c>
      <c r="D13" s="211">
        <v>0.10263929618768329</v>
      </c>
      <c r="E13" s="211">
        <v>0.125</v>
      </c>
      <c r="F13" s="212">
        <v>0</v>
      </c>
      <c r="G13" s="235">
        <v>8.4536082474226809E-2</v>
      </c>
      <c r="H13" s="210">
        <v>3.316062176165803E-2</v>
      </c>
      <c r="I13" s="211">
        <v>5.0470291351227346E-2</v>
      </c>
      <c r="J13" s="211">
        <v>5.6179775280898875E-2</v>
      </c>
      <c r="K13" s="212">
        <v>0</v>
      </c>
      <c r="L13" s="235">
        <v>4.5447518936466223E-2</v>
      </c>
      <c r="M13" s="210">
        <v>4.9147442326980942E-2</v>
      </c>
      <c r="N13" s="211">
        <v>5.0290939318370739E-2</v>
      </c>
      <c r="O13" s="211">
        <v>3.6842105263157891E-2</v>
      </c>
      <c r="P13" s="212">
        <v>0.33333333333333331</v>
      </c>
      <c r="Q13" s="235">
        <v>4.9499443826473859E-2</v>
      </c>
      <c r="R13" s="235">
        <v>4.862559241706161E-2</v>
      </c>
      <c r="S13" s="84"/>
    </row>
    <row r="14" spans="2:19" ht="20.100000000000001" customHeight="1" x14ac:dyDescent="0.25">
      <c r="B14" s="190" t="s">
        <v>97</v>
      </c>
      <c r="C14" s="210">
        <v>8.1481481481481488E-2</v>
      </c>
      <c r="D14" s="211">
        <v>7.9178885630498533E-2</v>
      </c>
      <c r="E14" s="211">
        <v>0</v>
      </c>
      <c r="F14" s="212">
        <v>0</v>
      </c>
      <c r="G14" s="235">
        <v>7.8350515463917525E-2</v>
      </c>
      <c r="H14" s="210">
        <v>3.9896373056994817E-2</v>
      </c>
      <c r="I14" s="211">
        <v>4.978206010552879E-2</v>
      </c>
      <c r="J14" s="211">
        <v>3.9325842696629212E-2</v>
      </c>
      <c r="K14" s="212">
        <v>0</v>
      </c>
      <c r="L14" s="235">
        <v>4.65296027206678E-2</v>
      </c>
      <c r="M14" s="210">
        <v>5.1153460381143427E-2</v>
      </c>
      <c r="N14" s="211">
        <v>5.3200332502078139E-2</v>
      </c>
      <c r="O14" s="211">
        <v>5.2631578947368418E-2</v>
      </c>
      <c r="P14" s="212">
        <v>0</v>
      </c>
      <c r="Q14" s="235">
        <v>5.2558398220244718E-2</v>
      </c>
      <c r="R14" s="235">
        <v>5.0047393364928909E-2</v>
      </c>
      <c r="S14" s="84"/>
    </row>
    <row r="15" spans="2:19" ht="20.100000000000001" customHeight="1" x14ac:dyDescent="0.25">
      <c r="B15" s="190" t="s">
        <v>98</v>
      </c>
      <c r="C15" s="210">
        <v>8.8888888888888892E-2</v>
      </c>
      <c r="D15" s="211">
        <v>6.7448680351906154E-2</v>
      </c>
      <c r="E15" s="211">
        <v>0.125</v>
      </c>
      <c r="F15" s="212">
        <v>0</v>
      </c>
      <c r="G15" s="235">
        <v>7.422680412371134E-2</v>
      </c>
      <c r="H15" s="210">
        <v>9.2746113989637308E-2</v>
      </c>
      <c r="I15" s="211">
        <v>9.1993576508373476E-2</v>
      </c>
      <c r="J15" s="211">
        <v>0.11797752808988764</v>
      </c>
      <c r="K15" s="212">
        <v>0.5</v>
      </c>
      <c r="L15" s="235">
        <v>9.3059205441335599E-2</v>
      </c>
      <c r="M15" s="210">
        <v>8.2246740220661987E-2</v>
      </c>
      <c r="N15" s="211">
        <v>9.1438071487946804E-2</v>
      </c>
      <c r="O15" s="211">
        <v>0.11578947368421053</v>
      </c>
      <c r="P15" s="212">
        <v>0</v>
      </c>
      <c r="Q15" s="235">
        <v>9.0100111234705224E-2</v>
      </c>
      <c r="R15" s="235">
        <v>9.1184834123222744E-2</v>
      </c>
      <c r="S15" s="84"/>
    </row>
    <row r="16" spans="2:19" ht="20.100000000000001" customHeight="1" x14ac:dyDescent="0.25">
      <c r="B16" s="190" t="s">
        <v>99</v>
      </c>
      <c r="C16" s="210">
        <v>0.1037037037037037</v>
      </c>
      <c r="D16" s="211">
        <v>0.11730205278592376</v>
      </c>
      <c r="E16" s="211">
        <v>0</v>
      </c>
      <c r="F16" s="212">
        <v>0</v>
      </c>
      <c r="G16" s="235">
        <v>0.11134020618556702</v>
      </c>
      <c r="H16" s="210">
        <v>9.2746113989637308E-2</v>
      </c>
      <c r="I16" s="211">
        <v>9.8187657719660468E-2</v>
      </c>
      <c r="J16" s="211">
        <v>0.14606741573033707</v>
      </c>
      <c r="K16" s="212">
        <v>0.5</v>
      </c>
      <c r="L16" s="235">
        <v>9.8005874169114243E-2</v>
      </c>
      <c r="M16" s="210">
        <v>0.10230692076228685</v>
      </c>
      <c r="N16" s="211">
        <v>0.11180382377389858</v>
      </c>
      <c r="O16" s="211">
        <v>9.4736842105263161E-2</v>
      </c>
      <c r="P16" s="212">
        <v>0.33333333333333331</v>
      </c>
      <c r="Q16" s="235">
        <v>0.10845383759733036</v>
      </c>
      <c r="R16" s="235">
        <v>0.10218009478672986</v>
      </c>
      <c r="S16" s="84"/>
    </row>
    <row r="17" spans="2:19" ht="20.100000000000001" customHeight="1" x14ac:dyDescent="0.25">
      <c r="B17" s="190" t="s">
        <v>100</v>
      </c>
      <c r="C17" s="210">
        <v>8.8888888888888892E-2</v>
      </c>
      <c r="D17" s="211">
        <v>8.797653958944282E-2</v>
      </c>
      <c r="E17" s="211">
        <v>0</v>
      </c>
      <c r="F17" s="212">
        <v>0</v>
      </c>
      <c r="G17" s="235">
        <v>8.6597938144329895E-2</v>
      </c>
      <c r="H17" s="210">
        <v>0.10518134715025906</v>
      </c>
      <c r="I17" s="211">
        <v>0.10621702225281028</v>
      </c>
      <c r="J17" s="211">
        <v>7.8651685393258425E-2</v>
      </c>
      <c r="K17" s="212">
        <v>0</v>
      </c>
      <c r="L17" s="235">
        <v>0.10511671046529603</v>
      </c>
      <c r="M17" s="210">
        <v>8.826479438314945E-2</v>
      </c>
      <c r="N17" s="211">
        <v>9.7256857855361589E-2</v>
      </c>
      <c r="O17" s="211">
        <v>8.4210526315789472E-2</v>
      </c>
      <c r="P17" s="212">
        <v>0</v>
      </c>
      <c r="Q17" s="235">
        <v>9.3993325917686318E-2</v>
      </c>
      <c r="R17" s="235">
        <v>0.1004739336492891</v>
      </c>
      <c r="S17" s="84"/>
    </row>
    <row r="18" spans="2:19" ht="20.100000000000001" customHeight="1" thickBot="1" x14ac:dyDescent="0.3">
      <c r="B18" s="190" t="s">
        <v>101</v>
      </c>
      <c r="C18" s="210">
        <v>0.1037037037037037</v>
      </c>
      <c r="D18" s="211">
        <v>7.9178885630498533E-2</v>
      </c>
      <c r="E18" s="211">
        <v>0.25</v>
      </c>
      <c r="F18" s="212">
        <v>0</v>
      </c>
      <c r="G18" s="235">
        <v>8.8659793814432994E-2</v>
      </c>
      <c r="H18" s="210">
        <v>8.2383419689119178E-2</v>
      </c>
      <c r="I18" s="211">
        <v>6.7905482908924064E-2</v>
      </c>
      <c r="J18" s="211">
        <v>6.1797752808988762E-2</v>
      </c>
      <c r="K18" s="212">
        <v>0</v>
      </c>
      <c r="L18" s="235">
        <v>7.2035863348276399E-2</v>
      </c>
      <c r="M18" s="210">
        <v>7.7231695085255764E-2</v>
      </c>
      <c r="N18" s="211">
        <v>7.1487946799667496E-2</v>
      </c>
      <c r="O18" s="211">
        <v>0.10526315789473684</v>
      </c>
      <c r="P18" s="212">
        <v>0</v>
      </c>
      <c r="Q18" s="235">
        <v>7.4805339265850951E-2</v>
      </c>
      <c r="R18" s="235">
        <v>7.3744075829383887E-2</v>
      </c>
      <c r="S18" s="84"/>
    </row>
    <row r="19" spans="2:19" ht="20.100000000000001" customHeight="1" thickTop="1" thickBot="1" x14ac:dyDescent="0.3">
      <c r="B19" s="141" t="s">
        <v>32</v>
      </c>
      <c r="C19" s="236">
        <v>1</v>
      </c>
      <c r="D19" s="237">
        <v>1</v>
      </c>
      <c r="E19" s="237">
        <v>1</v>
      </c>
      <c r="F19" s="238">
        <v>1</v>
      </c>
      <c r="G19" s="239">
        <v>1</v>
      </c>
      <c r="H19" s="236">
        <v>0.99999999999999989</v>
      </c>
      <c r="I19" s="237">
        <v>0.99999999999999989</v>
      </c>
      <c r="J19" s="237">
        <v>1</v>
      </c>
      <c r="K19" s="238">
        <v>1</v>
      </c>
      <c r="L19" s="239">
        <v>1</v>
      </c>
      <c r="M19" s="236">
        <v>1.0000000000000002</v>
      </c>
      <c r="N19" s="237">
        <v>1</v>
      </c>
      <c r="O19" s="237">
        <v>1</v>
      </c>
      <c r="P19" s="238">
        <v>1</v>
      </c>
      <c r="Q19" s="239">
        <v>1</v>
      </c>
      <c r="R19" s="239">
        <v>1</v>
      </c>
      <c r="S19" s="89"/>
    </row>
    <row r="20" spans="2:19" ht="16.5" thickTop="1" thickBot="1" x14ac:dyDescent="0.3">
      <c r="B20" s="95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</row>
    <row r="21" spans="2:19" ht="15.75" thickTop="1" x14ac:dyDescent="0.25">
      <c r="B21" s="180" t="s">
        <v>36</v>
      </c>
      <c r="C21" s="181"/>
      <c r="D21" s="181"/>
      <c r="E21" s="139"/>
      <c r="F21" s="100"/>
      <c r="G21" s="232"/>
      <c r="H21" s="100"/>
      <c r="I21" s="100"/>
      <c r="J21" s="100"/>
      <c r="K21" s="100"/>
      <c r="L21" s="110"/>
      <c r="M21" s="100"/>
      <c r="N21" s="100"/>
      <c r="O21" s="100"/>
      <c r="P21" s="100"/>
      <c r="Q21" s="110"/>
      <c r="R21" s="233"/>
    </row>
    <row r="22" spans="2:19" ht="15.75" thickBot="1" x14ac:dyDescent="0.3">
      <c r="B22" s="182" t="s">
        <v>200</v>
      </c>
      <c r="C22" s="183"/>
      <c r="D22" s="183"/>
      <c r="E22" s="140"/>
      <c r="F22" s="100"/>
      <c r="G22" s="110"/>
      <c r="H22" s="100"/>
      <c r="I22" s="100"/>
      <c r="J22" s="100"/>
      <c r="K22" s="100"/>
      <c r="L22" s="110"/>
      <c r="M22" s="100"/>
      <c r="N22" s="100"/>
      <c r="O22" s="100"/>
      <c r="P22" s="100"/>
      <c r="Q22" s="110"/>
      <c r="R22" s="100"/>
    </row>
    <row r="23" spans="2:19" ht="15.75" thickTop="1" x14ac:dyDescent="0.25">
      <c r="B23" s="98"/>
      <c r="C23" s="220"/>
      <c r="D23" s="220"/>
      <c r="E23" s="220"/>
      <c r="F23" s="220"/>
      <c r="G23" s="221"/>
      <c r="H23" s="220"/>
      <c r="I23" s="220"/>
      <c r="J23" s="220"/>
      <c r="K23" s="220"/>
      <c r="L23" s="99"/>
      <c r="M23" s="98"/>
      <c r="N23" s="98"/>
      <c r="O23" s="98"/>
      <c r="P23" s="98"/>
      <c r="Q23" s="99"/>
      <c r="R23" s="98"/>
    </row>
  </sheetData>
  <mergeCells count="13"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22"/>
  <sheetViews>
    <sheetView zoomScale="80" zoomScaleNormal="80" workbookViewId="0">
      <selection activeCell="Q5" sqref="Q5:Q18"/>
    </sheetView>
  </sheetViews>
  <sheetFormatPr baseColWidth="10" defaultColWidth="9.140625" defaultRowHeight="15" x14ac:dyDescent="0.25"/>
  <cols>
    <col min="1" max="1" width="9.140625" style="81"/>
    <col min="2" max="16" width="13.7109375" style="81" customWidth="1"/>
    <col min="17" max="16384" width="9.140625" style="81"/>
  </cols>
  <sheetData>
    <row r="1" spans="2:17" ht="15.75" thickBot="1" x14ac:dyDescent="0.3"/>
    <row r="2" spans="2:17" ht="25.15" customHeight="1" thickTop="1" thickBot="1" x14ac:dyDescent="0.3">
      <c r="B2" s="301" t="s">
        <v>297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3"/>
    </row>
    <row r="3" spans="2:17" ht="25.15" customHeight="1" thickTop="1" thickBot="1" x14ac:dyDescent="0.3">
      <c r="B3" s="304" t="s">
        <v>84</v>
      </c>
      <c r="C3" s="308" t="s">
        <v>204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</row>
    <row r="4" spans="2:17" ht="25.15" customHeight="1" thickTop="1" thickBot="1" x14ac:dyDescent="0.3">
      <c r="B4" s="306"/>
      <c r="C4" s="333" t="s">
        <v>205</v>
      </c>
      <c r="D4" s="334"/>
      <c r="E4" s="335" t="s">
        <v>206</v>
      </c>
      <c r="F4" s="334"/>
      <c r="G4" s="335" t="s">
        <v>207</v>
      </c>
      <c r="H4" s="334"/>
      <c r="I4" s="335" t="s">
        <v>208</v>
      </c>
      <c r="J4" s="334"/>
      <c r="K4" s="335" t="s">
        <v>209</v>
      </c>
      <c r="L4" s="334"/>
      <c r="M4" s="308" t="s">
        <v>210</v>
      </c>
      <c r="N4" s="308"/>
      <c r="O4" s="376" t="s">
        <v>32</v>
      </c>
      <c r="P4" s="377"/>
    </row>
    <row r="5" spans="2:17" ht="25.15" customHeight="1" thickTop="1" thickBot="1" x14ac:dyDescent="0.3">
      <c r="B5" s="307"/>
      <c r="C5" s="172" t="s">
        <v>5</v>
      </c>
      <c r="D5" s="173" t="s">
        <v>6</v>
      </c>
      <c r="E5" s="174" t="s">
        <v>5</v>
      </c>
      <c r="F5" s="173" t="s">
        <v>6</v>
      </c>
      <c r="G5" s="174" t="s">
        <v>5</v>
      </c>
      <c r="H5" s="173" t="s">
        <v>6</v>
      </c>
      <c r="I5" s="174" t="s">
        <v>5</v>
      </c>
      <c r="J5" s="173" t="s">
        <v>6</v>
      </c>
      <c r="K5" s="174" t="s">
        <v>5</v>
      </c>
      <c r="L5" s="173" t="s">
        <v>6</v>
      </c>
      <c r="M5" s="174" t="s">
        <v>5</v>
      </c>
      <c r="N5" s="137" t="s">
        <v>6</v>
      </c>
      <c r="O5" s="172" t="s">
        <v>5</v>
      </c>
      <c r="P5" s="138" t="s">
        <v>6</v>
      </c>
      <c r="Q5" s="84"/>
    </row>
    <row r="6" spans="2:17" ht="20.100000000000001" customHeight="1" thickTop="1" x14ac:dyDescent="0.25">
      <c r="B6" s="190" t="s">
        <v>90</v>
      </c>
      <c r="C6" s="125">
        <v>32</v>
      </c>
      <c r="D6" s="131">
        <v>8.8397790055248615E-2</v>
      </c>
      <c r="E6" s="127">
        <v>540</v>
      </c>
      <c r="F6" s="131">
        <v>9.4093047569262941E-2</v>
      </c>
      <c r="G6" s="127">
        <v>82</v>
      </c>
      <c r="H6" s="131">
        <v>8.191808191808192E-2</v>
      </c>
      <c r="I6" s="127">
        <v>215</v>
      </c>
      <c r="J6" s="131">
        <v>9.0793918918918914E-2</v>
      </c>
      <c r="K6" s="127">
        <v>6</v>
      </c>
      <c r="L6" s="131">
        <v>0.1276595744680851</v>
      </c>
      <c r="M6" s="127">
        <v>76</v>
      </c>
      <c r="N6" s="128">
        <v>7.3572120038722169E-2</v>
      </c>
      <c r="O6" s="125">
        <v>951</v>
      </c>
      <c r="P6" s="132">
        <v>9.0142180094786736E-2</v>
      </c>
      <c r="Q6" s="84"/>
    </row>
    <row r="7" spans="2:17" ht="20.100000000000001" customHeight="1" x14ac:dyDescent="0.25">
      <c r="B7" s="190" t="s">
        <v>91</v>
      </c>
      <c r="C7" s="125">
        <v>40</v>
      </c>
      <c r="D7" s="131">
        <v>0.11049723756906077</v>
      </c>
      <c r="E7" s="127">
        <v>512</v>
      </c>
      <c r="F7" s="131">
        <v>8.9214148806412263E-2</v>
      </c>
      <c r="G7" s="127">
        <v>98</v>
      </c>
      <c r="H7" s="131">
        <v>9.7902097902097904E-2</v>
      </c>
      <c r="I7" s="127">
        <v>244</v>
      </c>
      <c r="J7" s="131">
        <v>0.10304054054054054</v>
      </c>
      <c r="K7" s="127">
        <v>3</v>
      </c>
      <c r="L7" s="131">
        <v>6.3829787234042548E-2</v>
      </c>
      <c r="M7" s="127">
        <v>79</v>
      </c>
      <c r="N7" s="128">
        <v>7.6476282671829626E-2</v>
      </c>
      <c r="O7" s="125">
        <v>976</v>
      </c>
      <c r="P7" s="132">
        <v>9.2511848341232231E-2</v>
      </c>
      <c r="Q7" s="84"/>
    </row>
    <row r="8" spans="2:17" ht="20.100000000000001" customHeight="1" x14ac:dyDescent="0.25">
      <c r="B8" s="190" t="s">
        <v>92</v>
      </c>
      <c r="C8" s="125">
        <v>36</v>
      </c>
      <c r="D8" s="131">
        <v>9.9447513812154692E-2</v>
      </c>
      <c r="E8" s="127">
        <v>769</v>
      </c>
      <c r="F8" s="131">
        <v>0.13399546959400593</v>
      </c>
      <c r="G8" s="127">
        <v>142</v>
      </c>
      <c r="H8" s="131">
        <v>0.14185814185814186</v>
      </c>
      <c r="I8" s="127">
        <v>299</v>
      </c>
      <c r="J8" s="131">
        <v>0.12626689189189189</v>
      </c>
      <c r="K8" s="127">
        <v>8</v>
      </c>
      <c r="L8" s="131">
        <v>0.1702127659574468</v>
      </c>
      <c r="M8" s="127">
        <v>118</v>
      </c>
      <c r="N8" s="128">
        <v>0.11423039690222653</v>
      </c>
      <c r="O8" s="125">
        <v>1372</v>
      </c>
      <c r="P8" s="132">
        <v>0.1300473933649289</v>
      </c>
      <c r="Q8" s="84"/>
    </row>
    <row r="9" spans="2:17" ht="20.100000000000001" customHeight="1" x14ac:dyDescent="0.25">
      <c r="B9" s="190" t="s">
        <v>93</v>
      </c>
      <c r="C9" s="125">
        <v>24</v>
      </c>
      <c r="D9" s="131">
        <v>6.6298342541436461E-2</v>
      </c>
      <c r="E9" s="127">
        <v>356</v>
      </c>
      <c r="F9" s="131">
        <v>6.2031712841958526E-2</v>
      </c>
      <c r="G9" s="127">
        <v>64</v>
      </c>
      <c r="H9" s="131">
        <v>6.3936063936063936E-2</v>
      </c>
      <c r="I9" s="127">
        <v>151</v>
      </c>
      <c r="J9" s="131">
        <v>6.3766891891891886E-2</v>
      </c>
      <c r="K9" s="127">
        <v>3</v>
      </c>
      <c r="L9" s="131">
        <v>6.3829787234042548E-2</v>
      </c>
      <c r="M9" s="127">
        <v>62</v>
      </c>
      <c r="N9" s="128">
        <v>6.0019361084220714E-2</v>
      </c>
      <c r="O9" s="125">
        <v>660</v>
      </c>
      <c r="P9" s="132">
        <v>6.2559241706161131E-2</v>
      </c>
      <c r="Q9" s="84"/>
    </row>
    <row r="10" spans="2:17" ht="20.100000000000001" customHeight="1" x14ac:dyDescent="0.25">
      <c r="B10" s="190" t="s">
        <v>94</v>
      </c>
      <c r="C10" s="125">
        <v>37</v>
      </c>
      <c r="D10" s="131">
        <v>0.10220994475138122</v>
      </c>
      <c r="E10" s="127">
        <v>481</v>
      </c>
      <c r="F10" s="131">
        <v>8.3812510890399025E-2</v>
      </c>
      <c r="G10" s="127">
        <v>70</v>
      </c>
      <c r="H10" s="131">
        <v>6.9930069930069935E-2</v>
      </c>
      <c r="I10" s="127">
        <v>199</v>
      </c>
      <c r="J10" s="131">
        <v>8.4037162162162157E-2</v>
      </c>
      <c r="K10" s="127">
        <v>5</v>
      </c>
      <c r="L10" s="131">
        <v>0.10638297872340426</v>
      </c>
      <c r="M10" s="127">
        <v>70</v>
      </c>
      <c r="N10" s="128">
        <v>6.7763794772507255E-2</v>
      </c>
      <c r="O10" s="125">
        <v>862</v>
      </c>
      <c r="P10" s="132">
        <v>8.1706161137440753E-2</v>
      </c>
      <c r="Q10" s="84"/>
    </row>
    <row r="11" spans="2:17" ht="20.100000000000001" customHeight="1" x14ac:dyDescent="0.25">
      <c r="B11" s="190" t="s">
        <v>95</v>
      </c>
      <c r="C11" s="125">
        <v>34</v>
      </c>
      <c r="D11" s="131">
        <v>9.3922651933701654E-2</v>
      </c>
      <c r="E11" s="127">
        <v>427</v>
      </c>
      <c r="F11" s="131">
        <v>7.4403206133472732E-2</v>
      </c>
      <c r="G11" s="127">
        <v>78</v>
      </c>
      <c r="H11" s="131">
        <v>7.792207792207792E-2</v>
      </c>
      <c r="I11" s="127">
        <v>175</v>
      </c>
      <c r="J11" s="131">
        <v>7.3902027027027029E-2</v>
      </c>
      <c r="K11" s="127">
        <v>4</v>
      </c>
      <c r="L11" s="131">
        <v>8.5106382978723402E-2</v>
      </c>
      <c r="M11" s="127">
        <v>92</v>
      </c>
      <c r="N11" s="128">
        <v>8.9060987415295251E-2</v>
      </c>
      <c r="O11" s="125">
        <v>810</v>
      </c>
      <c r="P11" s="132">
        <v>7.6777251184834125E-2</v>
      </c>
      <c r="Q11" s="84"/>
    </row>
    <row r="12" spans="2:17" ht="20.100000000000001" customHeight="1" x14ac:dyDescent="0.25">
      <c r="B12" s="190" t="s">
        <v>96</v>
      </c>
      <c r="C12" s="125">
        <v>31</v>
      </c>
      <c r="D12" s="131">
        <v>8.5635359116022103E-2</v>
      </c>
      <c r="E12" s="127">
        <v>240</v>
      </c>
      <c r="F12" s="131">
        <v>4.181913225300575E-2</v>
      </c>
      <c r="G12" s="127">
        <v>61</v>
      </c>
      <c r="H12" s="131">
        <v>6.0939060939060936E-2</v>
      </c>
      <c r="I12" s="127">
        <v>126</v>
      </c>
      <c r="J12" s="131">
        <v>5.3209459459459457E-2</v>
      </c>
      <c r="K12" s="127">
        <v>4</v>
      </c>
      <c r="L12" s="131">
        <v>8.5106382978723402E-2</v>
      </c>
      <c r="M12" s="127">
        <v>51</v>
      </c>
      <c r="N12" s="128">
        <v>4.9370764762826716E-2</v>
      </c>
      <c r="O12" s="125">
        <v>513</v>
      </c>
      <c r="P12" s="132">
        <v>4.862559241706161E-2</v>
      </c>
      <c r="Q12" s="84"/>
    </row>
    <row r="13" spans="2:17" ht="20.100000000000001" customHeight="1" x14ac:dyDescent="0.25">
      <c r="B13" s="190" t="s">
        <v>97</v>
      </c>
      <c r="C13" s="125">
        <v>17</v>
      </c>
      <c r="D13" s="131">
        <v>4.6961325966850827E-2</v>
      </c>
      <c r="E13" s="127">
        <v>253</v>
      </c>
      <c r="F13" s="131">
        <v>4.4084335250043565E-2</v>
      </c>
      <c r="G13" s="127">
        <v>61</v>
      </c>
      <c r="H13" s="131">
        <v>6.0939060939060936E-2</v>
      </c>
      <c r="I13" s="127">
        <v>141</v>
      </c>
      <c r="J13" s="131">
        <v>5.9543918918918921E-2</v>
      </c>
      <c r="K13" s="127">
        <v>0</v>
      </c>
      <c r="L13" s="131">
        <v>0</v>
      </c>
      <c r="M13" s="127">
        <v>56</v>
      </c>
      <c r="N13" s="128">
        <v>5.4211035818005807E-2</v>
      </c>
      <c r="O13" s="125">
        <v>528</v>
      </c>
      <c r="P13" s="132">
        <v>5.0047393364928909E-2</v>
      </c>
      <c r="Q13" s="84"/>
    </row>
    <row r="14" spans="2:17" ht="20.100000000000001" customHeight="1" x14ac:dyDescent="0.25">
      <c r="B14" s="190" t="s">
        <v>98</v>
      </c>
      <c r="C14" s="125">
        <v>29</v>
      </c>
      <c r="D14" s="131">
        <v>8.0110497237569064E-2</v>
      </c>
      <c r="E14" s="127">
        <v>560</v>
      </c>
      <c r="F14" s="131">
        <v>9.7577975257013422E-2</v>
      </c>
      <c r="G14" s="127">
        <v>72</v>
      </c>
      <c r="H14" s="131">
        <v>7.1928071928071935E-2</v>
      </c>
      <c r="I14" s="127">
        <v>213</v>
      </c>
      <c r="J14" s="131">
        <v>8.9949324324324328E-2</v>
      </c>
      <c r="K14" s="127">
        <v>4</v>
      </c>
      <c r="L14" s="131">
        <v>8.5106382978723402E-2</v>
      </c>
      <c r="M14" s="127">
        <v>84</v>
      </c>
      <c r="N14" s="128">
        <v>8.1316553727008717E-2</v>
      </c>
      <c r="O14" s="125">
        <v>962</v>
      </c>
      <c r="P14" s="132">
        <v>9.1184834123222744E-2</v>
      </c>
      <c r="Q14" s="84"/>
    </row>
    <row r="15" spans="2:17" ht="20.100000000000001" customHeight="1" x14ac:dyDescent="0.25">
      <c r="B15" s="190" t="s">
        <v>99</v>
      </c>
      <c r="C15" s="125">
        <v>33</v>
      </c>
      <c r="D15" s="131">
        <v>9.1160220994475141E-2</v>
      </c>
      <c r="E15" s="127">
        <v>604</v>
      </c>
      <c r="F15" s="131">
        <v>0.10524481617006447</v>
      </c>
      <c r="G15" s="127">
        <v>103</v>
      </c>
      <c r="H15" s="131">
        <v>0.1028971028971029</v>
      </c>
      <c r="I15" s="127">
        <v>206</v>
      </c>
      <c r="J15" s="131">
        <v>8.6993243243243243E-2</v>
      </c>
      <c r="K15" s="127">
        <v>2</v>
      </c>
      <c r="L15" s="131">
        <v>4.2553191489361701E-2</v>
      </c>
      <c r="M15" s="127">
        <v>130</v>
      </c>
      <c r="N15" s="128">
        <v>0.12584704743465633</v>
      </c>
      <c r="O15" s="125">
        <v>1078</v>
      </c>
      <c r="P15" s="132">
        <v>0.10218009478672986</v>
      </c>
      <c r="Q15" s="84"/>
    </row>
    <row r="16" spans="2:17" ht="20.100000000000001" customHeight="1" x14ac:dyDescent="0.25">
      <c r="B16" s="190" t="s">
        <v>100</v>
      </c>
      <c r="C16" s="125">
        <v>30</v>
      </c>
      <c r="D16" s="131">
        <v>8.2872928176795577E-2</v>
      </c>
      <c r="E16" s="127">
        <v>585</v>
      </c>
      <c r="F16" s="131">
        <v>0.10193413486670151</v>
      </c>
      <c r="G16" s="127">
        <v>100</v>
      </c>
      <c r="H16" s="131">
        <v>9.9900099900099903E-2</v>
      </c>
      <c r="I16" s="127">
        <v>224</v>
      </c>
      <c r="J16" s="131">
        <v>9.45945945945946E-2</v>
      </c>
      <c r="K16" s="127">
        <v>5</v>
      </c>
      <c r="L16" s="131">
        <v>0.10638297872340426</v>
      </c>
      <c r="M16" s="127">
        <v>116</v>
      </c>
      <c r="N16" s="128">
        <v>0.11229428848015489</v>
      </c>
      <c r="O16" s="125">
        <v>1060</v>
      </c>
      <c r="P16" s="132">
        <v>0.1004739336492891</v>
      </c>
      <c r="Q16" s="89"/>
    </row>
    <row r="17" spans="2:16" ht="20.100000000000001" customHeight="1" thickBot="1" x14ac:dyDescent="0.3">
      <c r="B17" s="190" t="s">
        <v>101</v>
      </c>
      <c r="C17" s="125">
        <v>19</v>
      </c>
      <c r="D17" s="131">
        <v>5.2486187845303865E-2</v>
      </c>
      <c r="E17" s="127">
        <v>412</v>
      </c>
      <c r="F17" s="131">
        <v>7.1789510367659876E-2</v>
      </c>
      <c r="G17" s="127">
        <v>70</v>
      </c>
      <c r="H17" s="131">
        <v>6.9930069930069935E-2</v>
      </c>
      <c r="I17" s="127">
        <v>175</v>
      </c>
      <c r="J17" s="131">
        <v>7.3902027027027029E-2</v>
      </c>
      <c r="K17" s="127">
        <v>3</v>
      </c>
      <c r="L17" s="131">
        <v>6.3829787234042548E-2</v>
      </c>
      <c r="M17" s="127">
        <v>99</v>
      </c>
      <c r="N17" s="128">
        <v>9.5837366892545989E-2</v>
      </c>
      <c r="O17" s="125">
        <v>778</v>
      </c>
      <c r="P17" s="132">
        <v>7.3744075829383887E-2</v>
      </c>
    </row>
    <row r="18" spans="2:16" ht="20.100000000000001" customHeight="1" thickTop="1" thickBot="1" x14ac:dyDescent="0.3">
      <c r="B18" s="141" t="s">
        <v>32</v>
      </c>
      <c r="C18" s="144">
        <v>362</v>
      </c>
      <c r="D18" s="142">
        <v>1</v>
      </c>
      <c r="E18" s="146">
        <v>5739</v>
      </c>
      <c r="F18" s="142">
        <v>1</v>
      </c>
      <c r="G18" s="146">
        <v>1001</v>
      </c>
      <c r="H18" s="142">
        <v>1.0000000000000002</v>
      </c>
      <c r="I18" s="146">
        <v>2368</v>
      </c>
      <c r="J18" s="142">
        <v>1</v>
      </c>
      <c r="K18" s="146">
        <v>47</v>
      </c>
      <c r="L18" s="142">
        <v>1</v>
      </c>
      <c r="M18" s="146">
        <v>1033</v>
      </c>
      <c r="N18" s="143">
        <v>1.0000000000000002</v>
      </c>
      <c r="O18" s="144">
        <v>10550</v>
      </c>
      <c r="P18" s="145">
        <v>1</v>
      </c>
    </row>
    <row r="19" spans="2:16" ht="15.75" thickTop="1" x14ac:dyDescent="0.25">
      <c r="B19" s="95"/>
      <c r="C19" s="96"/>
      <c r="D19" s="101"/>
      <c r="E19" s="96"/>
      <c r="F19" s="101"/>
      <c r="G19" s="96"/>
      <c r="H19" s="101"/>
      <c r="I19" s="96"/>
      <c r="J19" s="101"/>
      <c r="K19" s="96"/>
      <c r="L19" s="101"/>
      <c r="M19" s="96"/>
      <c r="N19" s="101"/>
      <c r="O19" s="96"/>
      <c r="P19" s="101"/>
    </row>
    <row r="20" spans="2:16" x14ac:dyDescent="0.25">
      <c r="B20" s="226"/>
      <c r="C20" s="227"/>
      <c r="D20" s="227"/>
      <c r="E20" s="227"/>
      <c r="F20" s="100"/>
      <c r="G20" s="100"/>
      <c r="H20" s="100"/>
      <c r="I20" s="100"/>
      <c r="J20" s="100"/>
      <c r="K20" s="110"/>
      <c r="L20" s="100"/>
      <c r="M20" s="100"/>
      <c r="N20" s="100"/>
      <c r="O20" s="109"/>
      <c r="P20" s="100"/>
    </row>
    <row r="21" spans="2:16" x14ac:dyDescent="0.25">
      <c r="B21" s="228"/>
      <c r="C21" s="227"/>
      <c r="D21" s="227"/>
      <c r="E21" s="227"/>
      <c r="F21" s="100"/>
      <c r="G21" s="100"/>
      <c r="H21" s="100"/>
      <c r="I21" s="100"/>
      <c r="J21" s="100"/>
      <c r="K21" s="110"/>
      <c r="L21" s="100"/>
      <c r="M21" s="100"/>
      <c r="N21" s="100"/>
      <c r="O21" s="109"/>
      <c r="P21" s="100"/>
    </row>
    <row r="22" spans="2:16" x14ac:dyDescent="0.25">
      <c r="B22" s="98"/>
      <c r="C22" s="220"/>
      <c r="D22" s="220"/>
      <c r="E22" s="220"/>
      <c r="F22" s="220"/>
      <c r="G22" s="220"/>
      <c r="H22" s="220"/>
      <c r="I22" s="220"/>
      <c r="J22" s="220"/>
      <c r="K22" s="221"/>
      <c r="L22" s="220"/>
      <c r="M22" s="220"/>
      <c r="N22" s="98"/>
      <c r="O22" s="98"/>
      <c r="P22" s="98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22"/>
  <sheetViews>
    <sheetView workbookViewId="0">
      <selection activeCell="U6" sqref="U6:U18"/>
    </sheetView>
  </sheetViews>
  <sheetFormatPr baseColWidth="10" defaultColWidth="9.140625" defaultRowHeight="15" x14ac:dyDescent="0.25"/>
  <cols>
    <col min="1" max="1" width="9.140625" style="81"/>
    <col min="2" max="2" width="15.7109375" style="81" customWidth="1"/>
    <col min="3" max="20" width="10" style="81" customWidth="1"/>
    <col min="21" max="16384" width="9.140625" style="81"/>
  </cols>
  <sheetData>
    <row r="1" spans="2:21" ht="15.75" thickBot="1" x14ac:dyDescent="0.3"/>
    <row r="2" spans="2:21" ht="25.15" customHeight="1" thickTop="1" thickBot="1" x14ac:dyDescent="0.3">
      <c r="B2" s="301" t="s">
        <v>298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37"/>
      <c r="P2" s="337"/>
      <c r="Q2" s="337"/>
      <c r="R2" s="337"/>
      <c r="S2" s="337"/>
      <c r="T2" s="338"/>
    </row>
    <row r="3" spans="2:21" ht="25.15" customHeight="1" thickTop="1" thickBot="1" x14ac:dyDescent="0.3">
      <c r="B3" s="304" t="s">
        <v>89</v>
      </c>
      <c r="C3" s="308" t="s">
        <v>86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18"/>
    </row>
    <row r="4" spans="2:21" ht="25.15" customHeight="1" thickTop="1" thickBot="1" x14ac:dyDescent="0.3">
      <c r="B4" s="306"/>
      <c r="C4" s="333" t="s">
        <v>46</v>
      </c>
      <c r="D4" s="334"/>
      <c r="E4" s="335" t="s">
        <v>47</v>
      </c>
      <c r="F4" s="334"/>
      <c r="G4" s="335" t="s">
        <v>48</v>
      </c>
      <c r="H4" s="334"/>
      <c r="I4" s="335" t="s">
        <v>49</v>
      </c>
      <c r="J4" s="334"/>
      <c r="K4" s="308" t="s">
        <v>50</v>
      </c>
      <c r="L4" s="334"/>
      <c r="M4" s="308" t="s">
        <v>51</v>
      </c>
      <c r="N4" s="334"/>
      <c r="O4" s="308" t="s">
        <v>52</v>
      </c>
      <c r="P4" s="334"/>
      <c r="Q4" s="308" t="s">
        <v>53</v>
      </c>
      <c r="R4" s="308"/>
      <c r="S4" s="376" t="s">
        <v>54</v>
      </c>
      <c r="T4" s="377"/>
    </row>
    <row r="5" spans="2:21" ht="25.15" customHeight="1" thickTop="1" thickBot="1" x14ac:dyDescent="0.3">
      <c r="B5" s="307"/>
      <c r="C5" s="184" t="s">
        <v>5</v>
      </c>
      <c r="D5" s="185" t="s">
        <v>6</v>
      </c>
      <c r="E5" s="186" t="s">
        <v>5</v>
      </c>
      <c r="F5" s="185" t="s">
        <v>6</v>
      </c>
      <c r="G5" s="186" t="s">
        <v>5</v>
      </c>
      <c r="H5" s="185" t="s">
        <v>6</v>
      </c>
      <c r="I5" s="186" t="s">
        <v>5</v>
      </c>
      <c r="J5" s="185" t="s">
        <v>6</v>
      </c>
      <c r="K5" s="186" t="s">
        <v>5</v>
      </c>
      <c r="L5" s="185" t="s">
        <v>6</v>
      </c>
      <c r="M5" s="186" t="s">
        <v>5</v>
      </c>
      <c r="N5" s="185" t="s">
        <v>6</v>
      </c>
      <c r="O5" s="186" t="s">
        <v>5</v>
      </c>
      <c r="P5" s="185" t="s">
        <v>6</v>
      </c>
      <c r="Q5" s="186" t="s">
        <v>5</v>
      </c>
      <c r="R5" s="158" t="s">
        <v>6</v>
      </c>
      <c r="S5" s="184" t="s">
        <v>5</v>
      </c>
      <c r="T5" s="187" t="s">
        <v>6</v>
      </c>
    </row>
    <row r="6" spans="2:21" ht="15.75" thickTop="1" x14ac:dyDescent="0.25">
      <c r="B6" s="189" t="s">
        <v>90</v>
      </c>
      <c r="C6" s="148">
        <v>280</v>
      </c>
      <c r="D6" s="175">
        <v>8.3532219570405727E-2</v>
      </c>
      <c r="E6" s="149">
        <v>167</v>
      </c>
      <c r="F6" s="175">
        <v>9.1256830601092895E-2</v>
      </c>
      <c r="G6" s="149">
        <v>113</v>
      </c>
      <c r="H6" s="175">
        <v>8.6923076923076922E-2</v>
      </c>
      <c r="I6" s="149">
        <v>126</v>
      </c>
      <c r="J6" s="175">
        <v>9.8978790259230162E-2</v>
      </c>
      <c r="K6" s="149">
        <v>80</v>
      </c>
      <c r="L6" s="175">
        <v>9.7087378640776698E-2</v>
      </c>
      <c r="M6" s="149">
        <v>114</v>
      </c>
      <c r="N6" s="175">
        <v>9.7352690008539716E-2</v>
      </c>
      <c r="O6" s="149">
        <v>40</v>
      </c>
      <c r="P6" s="175">
        <v>9.3023255813953487E-2</v>
      </c>
      <c r="Q6" s="149">
        <v>31</v>
      </c>
      <c r="R6" s="176">
        <v>8.3783783783783788E-2</v>
      </c>
      <c r="S6" s="148">
        <v>951</v>
      </c>
      <c r="T6" s="177">
        <v>9.0142180094786736E-2</v>
      </c>
      <c r="U6" s="84"/>
    </row>
    <row r="7" spans="2:21" x14ac:dyDescent="0.25">
      <c r="B7" s="190" t="s">
        <v>91</v>
      </c>
      <c r="C7" s="148">
        <v>312</v>
      </c>
      <c r="D7" s="175">
        <v>9.3078758949880672E-2</v>
      </c>
      <c r="E7" s="149">
        <v>173</v>
      </c>
      <c r="F7" s="175">
        <v>9.453551912568306E-2</v>
      </c>
      <c r="G7" s="149">
        <v>137</v>
      </c>
      <c r="H7" s="175">
        <v>0.10538461538461538</v>
      </c>
      <c r="I7" s="149">
        <v>115</v>
      </c>
      <c r="J7" s="175">
        <v>9.033778476040849E-2</v>
      </c>
      <c r="K7" s="149">
        <v>66</v>
      </c>
      <c r="L7" s="175">
        <v>8.0097087378640783E-2</v>
      </c>
      <c r="M7" s="149">
        <v>104</v>
      </c>
      <c r="N7" s="175">
        <v>8.8812980358667803E-2</v>
      </c>
      <c r="O7" s="149">
        <v>36</v>
      </c>
      <c r="P7" s="175">
        <v>8.3720930232558138E-2</v>
      </c>
      <c r="Q7" s="149">
        <v>33</v>
      </c>
      <c r="R7" s="176">
        <v>8.9189189189189194E-2</v>
      </c>
      <c r="S7" s="148">
        <v>976</v>
      </c>
      <c r="T7" s="177">
        <v>9.2511848341232231E-2</v>
      </c>
      <c r="U7" s="84"/>
    </row>
    <row r="8" spans="2:21" x14ac:dyDescent="0.25">
      <c r="B8" s="190" t="s">
        <v>92</v>
      </c>
      <c r="C8" s="148">
        <v>479</v>
      </c>
      <c r="D8" s="175">
        <v>0.14289976133651552</v>
      </c>
      <c r="E8" s="149">
        <v>248</v>
      </c>
      <c r="F8" s="175">
        <v>0.1355191256830601</v>
      </c>
      <c r="G8" s="149">
        <v>168</v>
      </c>
      <c r="H8" s="175">
        <v>0.12923076923076923</v>
      </c>
      <c r="I8" s="149">
        <v>152</v>
      </c>
      <c r="J8" s="175">
        <v>0.11940298507462686</v>
      </c>
      <c r="K8" s="149">
        <v>104</v>
      </c>
      <c r="L8" s="175">
        <v>0.12621359223300971</v>
      </c>
      <c r="M8" s="149">
        <v>140</v>
      </c>
      <c r="N8" s="175">
        <v>0.11955593509820667</v>
      </c>
      <c r="O8" s="149">
        <v>39</v>
      </c>
      <c r="P8" s="175">
        <v>9.0697674418604657E-2</v>
      </c>
      <c r="Q8" s="149">
        <v>42</v>
      </c>
      <c r="R8" s="176">
        <v>0.11351351351351352</v>
      </c>
      <c r="S8" s="148">
        <v>1372</v>
      </c>
      <c r="T8" s="177">
        <v>0.1300473933649289</v>
      </c>
      <c r="U8" s="84"/>
    </row>
    <row r="9" spans="2:21" x14ac:dyDescent="0.25">
      <c r="B9" s="190" t="s">
        <v>93</v>
      </c>
      <c r="C9" s="148">
        <v>233</v>
      </c>
      <c r="D9" s="175">
        <v>6.9510739856801909E-2</v>
      </c>
      <c r="E9" s="149">
        <v>117</v>
      </c>
      <c r="F9" s="175">
        <v>6.3934426229508193E-2</v>
      </c>
      <c r="G9" s="149">
        <v>65</v>
      </c>
      <c r="H9" s="175">
        <v>0.05</v>
      </c>
      <c r="I9" s="149">
        <v>79</v>
      </c>
      <c r="J9" s="175">
        <v>6.2058130400628436E-2</v>
      </c>
      <c r="K9" s="149">
        <v>42</v>
      </c>
      <c r="L9" s="175">
        <v>5.0970873786407765E-2</v>
      </c>
      <c r="M9" s="149">
        <v>69</v>
      </c>
      <c r="N9" s="175">
        <v>5.8923996584116137E-2</v>
      </c>
      <c r="O9" s="149">
        <v>34</v>
      </c>
      <c r="P9" s="175">
        <v>7.9069767441860464E-2</v>
      </c>
      <c r="Q9" s="149">
        <v>21</v>
      </c>
      <c r="R9" s="176">
        <v>5.675675675675676E-2</v>
      </c>
      <c r="S9" s="148">
        <v>660</v>
      </c>
      <c r="T9" s="177">
        <v>6.2559241706161131E-2</v>
      </c>
      <c r="U9" s="84"/>
    </row>
    <row r="10" spans="2:21" x14ac:dyDescent="0.25">
      <c r="B10" s="190" t="s">
        <v>94</v>
      </c>
      <c r="C10" s="148">
        <v>265</v>
      </c>
      <c r="D10" s="175">
        <v>7.9057279236276853E-2</v>
      </c>
      <c r="E10" s="149">
        <v>137</v>
      </c>
      <c r="F10" s="175">
        <v>7.4863387978142071E-2</v>
      </c>
      <c r="G10" s="149">
        <v>102</v>
      </c>
      <c r="H10" s="175">
        <v>7.8461538461538458E-2</v>
      </c>
      <c r="I10" s="149">
        <v>116</v>
      </c>
      <c r="J10" s="175">
        <v>9.1123330714846823E-2</v>
      </c>
      <c r="K10" s="149">
        <v>69</v>
      </c>
      <c r="L10" s="175">
        <v>8.3737864077669907E-2</v>
      </c>
      <c r="M10" s="149">
        <v>113</v>
      </c>
      <c r="N10" s="175">
        <v>9.6498719043552519E-2</v>
      </c>
      <c r="O10" s="149">
        <v>39</v>
      </c>
      <c r="P10" s="175">
        <v>9.0697674418604657E-2</v>
      </c>
      <c r="Q10" s="149">
        <v>21</v>
      </c>
      <c r="R10" s="176">
        <v>5.675675675675676E-2</v>
      </c>
      <c r="S10" s="148">
        <v>862</v>
      </c>
      <c r="T10" s="177">
        <v>8.1706161137440753E-2</v>
      </c>
      <c r="U10" s="84"/>
    </row>
    <row r="11" spans="2:21" x14ac:dyDescent="0.25">
      <c r="B11" s="190" t="s">
        <v>95</v>
      </c>
      <c r="C11" s="148">
        <v>275</v>
      </c>
      <c r="D11" s="175">
        <v>8.2040572792362765E-2</v>
      </c>
      <c r="E11" s="149">
        <v>126</v>
      </c>
      <c r="F11" s="175">
        <v>6.8852459016393447E-2</v>
      </c>
      <c r="G11" s="149">
        <v>95</v>
      </c>
      <c r="H11" s="175">
        <v>7.3076923076923081E-2</v>
      </c>
      <c r="I11" s="149">
        <v>92</v>
      </c>
      <c r="J11" s="175">
        <v>7.2270227808326787E-2</v>
      </c>
      <c r="K11" s="149">
        <v>72</v>
      </c>
      <c r="L11" s="175">
        <v>8.7378640776699032E-2</v>
      </c>
      <c r="M11" s="149">
        <v>73</v>
      </c>
      <c r="N11" s="175">
        <v>6.2339880444064903E-2</v>
      </c>
      <c r="O11" s="149">
        <v>41</v>
      </c>
      <c r="P11" s="175">
        <v>9.5348837209302331E-2</v>
      </c>
      <c r="Q11" s="149">
        <v>36</v>
      </c>
      <c r="R11" s="176">
        <v>9.7297297297297303E-2</v>
      </c>
      <c r="S11" s="148">
        <v>810</v>
      </c>
      <c r="T11" s="177">
        <v>7.6777251184834125E-2</v>
      </c>
      <c r="U11" s="84"/>
    </row>
    <row r="12" spans="2:21" x14ac:dyDescent="0.25">
      <c r="B12" s="190" t="s">
        <v>96</v>
      </c>
      <c r="C12" s="148">
        <v>145</v>
      </c>
      <c r="D12" s="175">
        <v>4.3257756563245826E-2</v>
      </c>
      <c r="E12" s="149">
        <v>74</v>
      </c>
      <c r="F12" s="175">
        <v>4.0437158469945354E-2</v>
      </c>
      <c r="G12" s="149">
        <v>73</v>
      </c>
      <c r="H12" s="175">
        <v>5.6153846153846151E-2</v>
      </c>
      <c r="I12" s="149">
        <v>70</v>
      </c>
      <c r="J12" s="175">
        <v>5.4988216810683423E-2</v>
      </c>
      <c r="K12" s="149">
        <v>35</v>
      </c>
      <c r="L12" s="175">
        <v>4.2475728155339808E-2</v>
      </c>
      <c r="M12" s="149">
        <v>70</v>
      </c>
      <c r="N12" s="175">
        <v>5.9777967549103334E-2</v>
      </c>
      <c r="O12" s="149">
        <v>28</v>
      </c>
      <c r="P12" s="175">
        <v>6.5116279069767441E-2</v>
      </c>
      <c r="Q12" s="149">
        <v>18</v>
      </c>
      <c r="R12" s="176">
        <v>4.8648648648648651E-2</v>
      </c>
      <c r="S12" s="148">
        <v>513</v>
      </c>
      <c r="T12" s="177">
        <v>4.862559241706161E-2</v>
      </c>
      <c r="U12" s="84"/>
    </row>
    <row r="13" spans="2:21" x14ac:dyDescent="0.25">
      <c r="B13" s="190" t="s">
        <v>97</v>
      </c>
      <c r="C13" s="148">
        <v>151</v>
      </c>
      <c r="D13" s="175">
        <v>4.5047732696897373E-2</v>
      </c>
      <c r="E13" s="149">
        <v>80</v>
      </c>
      <c r="F13" s="175">
        <v>4.3715846994535519E-2</v>
      </c>
      <c r="G13" s="149">
        <v>61</v>
      </c>
      <c r="H13" s="175">
        <v>4.6923076923076922E-2</v>
      </c>
      <c r="I13" s="149">
        <v>71</v>
      </c>
      <c r="J13" s="175">
        <v>5.5773762765121762E-2</v>
      </c>
      <c r="K13" s="149">
        <v>58</v>
      </c>
      <c r="L13" s="175">
        <v>7.0388349514563103E-2</v>
      </c>
      <c r="M13" s="149">
        <v>66</v>
      </c>
      <c r="N13" s="175">
        <v>5.6362083689154567E-2</v>
      </c>
      <c r="O13" s="149">
        <v>24</v>
      </c>
      <c r="P13" s="175">
        <v>5.5813953488372092E-2</v>
      </c>
      <c r="Q13" s="149">
        <v>17</v>
      </c>
      <c r="R13" s="176">
        <v>4.5945945945945948E-2</v>
      </c>
      <c r="S13" s="148">
        <v>528</v>
      </c>
      <c r="T13" s="177">
        <v>5.0047393364928909E-2</v>
      </c>
      <c r="U13" s="84"/>
    </row>
    <row r="14" spans="2:21" x14ac:dyDescent="0.25">
      <c r="B14" s="190" t="s">
        <v>98</v>
      </c>
      <c r="C14" s="148">
        <v>296</v>
      </c>
      <c r="D14" s="175">
        <v>8.83054892601432E-2</v>
      </c>
      <c r="E14" s="149">
        <v>161</v>
      </c>
      <c r="F14" s="175">
        <v>8.797814207650273E-2</v>
      </c>
      <c r="G14" s="149">
        <v>128</v>
      </c>
      <c r="H14" s="175">
        <v>9.8461538461538461E-2</v>
      </c>
      <c r="I14" s="149">
        <v>101</v>
      </c>
      <c r="J14" s="175">
        <v>7.9340141398271793E-2</v>
      </c>
      <c r="K14" s="149">
        <v>68</v>
      </c>
      <c r="L14" s="175">
        <v>8.2524271844660199E-2</v>
      </c>
      <c r="M14" s="149">
        <v>113</v>
      </c>
      <c r="N14" s="175">
        <v>9.6498719043552519E-2</v>
      </c>
      <c r="O14" s="149">
        <v>51</v>
      </c>
      <c r="P14" s="175">
        <v>0.1186046511627907</v>
      </c>
      <c r="Q14" s="149">
        <v>44</v>
      </c>
      <c r="R14" s="176">
        <v>0.11891891891891893</v>
      </c>
      <c r="S14" s="148">
        <v>962</v>
      </c>
      <c r="T14" s="177">
        <v>9.1184834123222744E-2</v>
      </c>
      <c r="U14" s="84"/>
    </row>
    <row r="15" spans="2:21" x14ac:dyDescent="0.25">
      <c r="B15" s="190" t="s">
        <v>99</v>
      </c>
      <c r="C15" s="148">
        <v>325</v>
      </c>
      <c r="D15" s="175">
        <v>9.6957040572792363E-2</v>
      </c>
      <c r="E15" s="149">
        <v>194</v>
      </c>
      <c r="F15" s="175">
        <v>0.10601092896174863</v>
      </c>
      <c r="G15" s="149">
        <v>132</v>
      </c>
      <c r="H15" s="175">
        <v>0.10153846153846154</v>
      </c>
      <c r="I15" s="149">
        <v>135</v>
      </c>
      <c r="J15" s="175">
        <v>0.10604870384917518</v>
      </c>
      <c r="K15" s="149">
        <v>83</v>
      </c>
      <c r="L15" s="175">
        <v>0.10072815533980582</v>
      </c>
      <c r="M15" s="149">
        <v>131</v>
      </c>
      <c r="N15" s="175">
        <v>0.11187019641332195</v>
      </c>
      <c r="O15" s="149">
        <v>34</v>
      </c>
      <c r="P15" s="175">
        <v>7.9069767441860464E-2</v>
      </c>
      <c r="Q15" s="149">
        <v>44</v>
      </c>
      <c r="R15" s="176">
        <v>0.11891891891891893</v>
      </c>
      <c r="S15" s="148">
        <v>1078</v>
      </c>
      <c r="T15" s="177">
        <v>0.10218009478672986</v>
      </c>
      <c r="U15" s="84"/>
    </row>
    <row r="16" spans="2:21" x14ac:dyDescent="0.25">
      <c r="B16" s="190" t="s">
        <v>100</v>
      </c>
      <c r="C16" s="148">
        <v>327</v>
      </c>
      <c r="D16" s="175">
        <v>9.7553699284009546E-2</v>
      </c>
      <c r="E16" s="149">
        <v>191</v>
      </c>
      <c r="F16" s="175">
        <v>0.10437158469945355</v>
      </c>
      <c r="G16" s="149">
        <v>131</v>
      </c>
      <c r="H16" s="175">
        <v>0.10076923076923076</v>
      </c>
      <c r="I16" s="149">
        <v>136</v>
      </c>
      <c r="J16" s="175">
        <v>0.10683424980361352</v>
      </c>
      <c r="K16" s="149">
        <v>96</v>
      </c>
      <c r="L16" s="175">
        <v>0.11650485436893204</v>
      </c>
      <c r="M16" s="149">
        <v>113</v>
      </c>
      <c r="N16" s="175">
        <v>9.6498719043552519E-2</v>
      </c>
      <c r="O16" s="149">
        <v>36</v>
      </c>
      <c r="P16" s="175">
        <v>8.3720930232558138E-2</v>
      </c>
      <c r="Q16" s="149">
        <v>30</v>
      </c>
      <c r="R16" s="176">
        <v>8.1081081081081086E-2</v>
      </c>
      <c r="S16" s="148">
        <v>1060</v>
      </c>
      <c r="T16" s="177">
        <v>0.1004739336492891</v>
      </c>
      <c r="U16" s="84"/>
    </row>
    <row r="17" spans="2:21" ht="15.75" thickBot="1" x14ac:dyDescent="0.3">
      <c r="B17" s="190" t="s">
        <v>101</v>
      </c>
      <c r="C17" s="148">
        <v>264</v>
      </c>
      <c r="D17" s="175">
        <v>7.8758949880668255E-2</v>
      </c>
      <c r="E17" s="149">
        <v>162</v>
      </c>
      <c r="F17" s="175">
        <v>8.8524590163934422E-2</v>
      </c>
      <c r="G17" s="149">
        <v>95</v>
      </c>
      <c r="H17" s="175">
        <v>7.3076923076923081E-2</v>
      </c>
      <c r="I17" s="149">
        <v>80</v>
      </c>
      <c r="J17" s="175">
        <v>6.2843676355066769E-2</v>
      </c>
      <c r="K17" s="149">
        <v>51</v>
      </c>
      <c r="L17" s="175">
        <v>6.1893203883495146E-2</v>
      </c>
      <c r="M17" s="149">
        <v>65</v>
      </c>
      <c r="N17" s="175">
        <v>5.5508112724167377E-2</v>
      </c>
      <c r="O17" s="149">
        <v>28</v>
      </c>
      <c r="P17" s="175">
        <v>6.5116279069767441E-2</v>
      </c>
      <c r="Q17" s="149">
        <v>33</v>
      </c>
      <c r="R17" s="176">
        <v>8.9189189189189194E-2</v>
      </c>
      <c r="S17" s="148">
        <v>778</v>
      </c>
      <c r="T17" s="177">
        <v>7.3744075829383887E-2</v>
      </c>
      <c r="U17" s="84"/>
    </row>
    <row r="18" spans="2:21" ht="16.5" thickTop="1" thickBot="1" x14ac:dyDescent="0.3">
      <c r="B18" s="141" t="s">
        <v>54</v>
      </c>
      <c r="C18" s="156">
        <v>3352</v>
      </c>
      <c r="D18" s="178">
        <v>1</v>
      </c>
      <c r="E18" s="157">
        <v>1830</v>
      </c>
      <c r="F18" s="178">
        <v>1</v>
      </c>
      <c r="G18" s="157">
        <v>1300</v>
      </c>
      <c r="H18" s="178">
        <v>1</v>
      </c>
      <c r="I18" s="157">
        <v>1273</v>
      </c>
      <c r="J18" s="178">
        <v>1.0000000000000002</v>
      </c>
      <c r="K18" s="157">
        <v>824</v>
      </c>
      <c r="L18" s="178">
        <v>1</v>
      </c>
      <c r="M18" s="157">
        <v>1171</v>
      </c>
      <c r="N18" s="178">
        <v>1</v>
      </c>
      <c r="O18" s="157">
        <v>430</v>
      </c>
      <c r="P18" s="178">
        <v>1</v>
      </c>
      <c r="Q18" s="157">
        <v>370</v>
      </c>
      <c r="R18" s="170">
        <v>1</v>
      </c>
      <c r="S18" s="156">
        <v>10550</v>
      </c>
      <c r="T18" s="179">
        <v>1</v>
      </c>
      <c r="U18" s="89"/>
    </row>
    <row r="19" spans="2:21" ht="16.5" thickTop="1" thickBot="1" x14ac:dyDescent="0.3"/>
    <row r="20" spans="2:21" ht="15.75" thickTop="1" x14ac:dyDescent="0.25">
      <c r="B20" s="180" t="s">
        <v>36</v>
      </c>
      <c r="C20" s="181"/>
      <c r="D20" s="181"/>
      <c r="E20" s="139"/>
      <c r="S20" s="82"/>
    </row>
    <row r="21" spans="2:21" ht="15.75" thickBot="1" x14ac:dyDescent="0.3">
      <c r="B21" s="182" t="s">
        <v>308</v>
      </c>
      <c r="C21" s="183"/>
      <c r="D21" s="183"/>
      <c r="E21" s="140"/>
    </row>
    <row r="22" spans="2:21" ht="15.75" thickTop="1" x14ac:dyDescent="0.25"/>
  </sheetData>
  <mergeCells count="12"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7"/>
  <sheetViews>
    <sheetView topLeftCell="E1" workbookViewId="0">
      <selection activeCell="O34" sqref="O34"/>
    </sheetView>
  </sheetViews>
  <sheetFormatPr baseColWidth="10" defaultColWidth="9.140625" defaultRowHeight="15" x14ac:dyDescent="0.25"/>
  <cols>
    <col min="1" max="1" width="15.7109375" style="63" customWidth="1"/>
    <col min="2" max="21" width="9.42578125" style="63" customWidth="1"/>
    <col min="22" max="16384" width="9.140625" style="63"/>
  </cols>
  <sheetData>
    <row r="1" spans="1:22" ht="25.15" customHeight="1" thickTop="1" thickBot="1" x14ac:dyDescent="0.3">
      <c r="A1" s="339" t="s">
        <v>127</v>
      </c>
      <c r="B1" s="340"/>
      <c r="C1" s="340"/>
      <c r="D1" s="340"/>
      <c r="E1" s="340"/>
      <c r="F1" s="340"/>
      <c r="G1" s="340"/>
      <c r="H1" s="340"/>
      <c r="I1" s="340"/>
      <c r="J1" s="340"/>
      <c r="K1" s="341"/>
      <c r="L1" s="342"/>
      <c r="M1" s="342"/>
      <c r="N1" s="342"/>
      <c r="O1" s="342"/>
      <c r="P1" s="342"/>
      <c r="Q1" s="342"/>
      <c r="R1" s="342"/>
      <c r="S1" s="342"/>
      <c r="T1" s="342"/>
      <c r="U1" s="343"/>
    </row>
    <row r="2" spans="1:22" ht="25.15" customHeight="1" thickTop="1" thickBot="1" x14ac:dyDescent="0.3">
      <c r="A2" s="344" t="s">
        <v>104</v>
      </c>
      <c r="B2" s="386" t="s">
        <v>56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9"/>
    </row>
    <row r="3" spans="1:22" ht="25.15" customHeight="1" x14ac:dyDescent="0.25">
      <c r="A3" s="378"/>
      <c r="B3" s="350">
        <v>0</v>
      </c>
      <c r="C3" s="353"/>
      <c r="D3" s="354" t="s">
        <v>57</v>
      </c>
      <c r="E3" s="351"/>
      <c r="F3" s="352" t="s">
        <v>58</v>
      </c>
      <c r="G3" s="353"/>
      <c r="H3" s="354" t="s">
        <v>59</v>
      </c>
      <c r="I3" s="351"/>
      <c r="J3" s="352" t="s">
        <v>60</v>
      </c>
      <c r="K3" s="353"/>
      <c r="L3" s="354" t="s">
        <v>61</v>
      </c>
      <c r="M3" s="351"/>
      <c r="N3" s="352" t="s">
        <v>62</v>
      </c>
      <c r="O3" s="353"/>
      <c r="P3" s="354" t="s">
        <v>63</v>
      </c>
      <c r="Q3" s="351"/>
      <c r="R3" s="352" t="s">
        <v>35</v>
      </c>
      <c r="S3" s="353"/>
      <c r="T3" s="352" t="s">
        <v>54</v>
      </c>
      <c r="U3" s="353"/>
    </row>
    <row r="4" spans="1:22" ht="25.15" customHeight="1" thickBot="1" x14ac:dyDescent="0.3">
      <c r="A4" s="379"/>
      <c r="B4" s="9" t="s">
        <v>5</v>
      </c>
      <c r="C4" s="11" t="s">
        <v>6</v>
      </c>
      <c r="D4" s="12" t="s">
        <v>5</v>
      </c>
      <c r="E4" s="10" t="s">
        <v>6</v>
      </c>
      <c r="F4" s="9" t="s">
        <v>5</v>
      </c>
      <c r="G4" s="11" t="s">
        <v>6</v>
      </c>
      <c r="H4" s="12" t="s">
        <v>5</v>
      </c>
      <c r="I4" s="5" t="s">
        <v>6</v>
      </c>
      <c r="J4" s="9" t="s">
        <v>5</v>
      </c>
      <c r="K4" s="11" t="s">
        <v>6</v>
      </c>
      <c r="L4" s="12" t="s">
        <v>5</v>
      </c>
      <c r="M4" s="10" t="s">
        <v>6</v>
      </c>
      <c r="N4" s="9" t="s">
        <v>5</v>
      </c>
      <c r="O4" s="11" t="s">
        <v>6</v>
      </c>
      <c r="P4" s="12" t="s">
        <v>5</v>
      </c>
      <c r="Q4" s="10" t="s">
        <v>6</v>
      </c>
      <c r="R4" s="9" t="s">
        <v>5</v>
      </c>
      <c r="S4" s="11" t="s">
        <v>6</v>
      </c>
      <c r="T4" s="9" t="s">
        <v>5</v>
      </c>
      <c r="U4" s="11" t="s">
        <v>6</v>
      </c>
    </row>
    <row r="5" spans="1:22" x14ac:dyDescent="0.25">
      <c r="A5" s="1" t="s">
        <v>90</v>
      </c>
      <c r="B5" s="24" t="e">
        <f>VLOOKUP(V5,[1]Sheet1!$A$610:$U$622,2,FALSE)</f>
        <v>#N/A</v>
      </c>
      <c r="C5" s="15" t="e">
        <f>VLOOKUP(V5,[1]Sheet1!$A$610:$U$622,3,FALSE)/100</f>
        <v>#N/A</v>
      </c>
      <c r="D5" s="26" t="e">
        <f>VLOOKUP(V5,[1]Sheet1!$A$610:$U$622,4,FALSE)</f>
        <v>#N/A</v>
      </c>
      <c r="E5" s="14" t="e">
        <f>VLOOKUP(V5,[1]Sheet1!$A$610:$U$622,5,FALSE)/100</f>
        <v>#N/A</v>
      </c>
      <c r="F5" s="24" t="e">
        <f>VLOOKUP(V5,[1]Sheet1!$A$610:$U$622,6,FALSE)</f>
        <v>#N/A</v>
      </c>
      <c r="G5" s="15" t="e">
        <f>VLOOKUP(V5,[1]Sheet1!$A$610:$U$622,7,FALSE)/100</f>
        <v>#N/A</v>
      </c>
      <c r="H5" s="26" t="e">
        <f>VLOOKUP(V5,[1]Sheet1!$A$610:$U$622,8,FALSE)</f>
        <v>#N/A</v>
      </c>
      <c r="I5" s="14" t="e">
        <f>VLOOKUP(V5,[1]Sheet1!$A$610:$U$622,9,FALSE)/100</f>
        <v>#N/A</v>
      </c>
      <c r="J5" s="24" t="e">
        <f>VLOOKUP(V5,[1]Sheet1!$A$610:$U$622,10,FALSE)</f>
        <v>#N/A</v>
      </c>
      <c r="K5" s="15" t="e">
        <f>VLOOKUP(V5,[1]Sheet1!$A$610:$U$622,11,FALSE)/100</f>
        <v>#N/A</v>
      </c>
      <c r="L5" s="26" t="e">
        <f>VLOOKUP(V5,[1]Sheet1!$A$610:$U$622,12,FALSE)</f>
        <v>#N/A</v>
      </c>
      <c r="M5" s="14" t="e">
        <f>VLOOKUP(V5,[1]Sheet1!$A$610:$U$622,13,FALSE)/100</f>
        <v>#N/A</v>
      </c>
      <c r="N5" s="24" t="e">
        <f>VLOOKUP(V5,[1]Sheet1!$A$610:$U$622,14,FALSE)</f>
        <v>#N/A</v>
      </c>
      <c r="O5" s="15" t="e">
        <f>VLOOKUP(V5,[1]Sheet1!$A$610:$U$622,15,FALSE)/100</f>
        <v>#N/A</v>
      </c>
      <c r="P5" s="26" t="e">
        <f>VLOOKUP(V5,[1]Sheet1!$A$610:$U$622,16,FALSE)</f>
        <v>#N/A</v>
      </c>
      <c r="Q5" s="14" t="e">
        <f>VLOOKUP(V5,[1]Sheet1!$A$610:$U$622,17,FALSE)/100</f>
        <v>#N/A</v>
      </c>
      <c r="R5" s="24" t="e">
        <f>VLOOKUP(V5,[1]Sheet1!$A$610:$U$622,18,FALSE)</f>
        <v>#N/A</v>
      </c>
      <c r="S5" s="15" t="e">
        <f>VLOOKUP(V5,[1]Sheet1!$A$610:$U$622,19,FALSE)/100</f>
        <v>#N/A</v>
      </c>
      <c r="T5" s="24" t="e">
        <f>VLOOKUP(V5,[1]Sheet1!$A$610:$U$622,20,FALSE)</f>
        <v>#N/A</v>
      </c>
      <c r="U5" s="15" t="e">
        <f>VLOOKUP(V5,[1]Sheet1!$A$610:$U$622,21,FALSE)/100</f>
        <v>#N/A</v>
      </c>
      <c r="V5" s="69" t="s">
        <v>172</v>
      </c>
    </row>
    <row r="6" spans="1:22" x14ac:dyDescent="0.25">
      <c r="A6" s="2" t="s">
        <v>91</v>
      </c>
      <c r="B6" s="22" t="e">
        <f>VLOOKUP(V6,[1]Sheet1!$A$610:$U$622,2,FALSE)</f>
        <v>#N/A</v>
      </c>
      <c r="C6" s="15" t="e">
        <f>VLOOKUP(V6,[1]Sheet1!$A$610:$U$622,3,FALSE)/100</f>
        <v>#N/A</v>
      </c>
      <c r="D6" s="27" t="e">
        <f>VLOOKUP(V6,[1]Sheet1!$A$610:$U$622,4,FALSE)</f>
        <v>#N/A</v>
      </c>
      <c r="E6" s="14" t="e">
        <f>VLOOKUP(V6,[1]Sheet1!$A$610:$U$622,5,FALSE)/100</f>
        <v>#N/A</v>
      </c>
      <c r="F6" s="22" t="e">
        <f>VLOOKUP(V6,[1]Sheet1!$A$610:$U$622,6,FALSE)</f>
        <v>#N/A</v>
      </c>
      <c r="G6" s="15" t="e">
        <f>VLOOKUP(V6,[1]Sheet1!$A$610:$U$622,7,FALSE)/100</f>
        <v>#N/A</v>
      </c>
      <c r="H6" s="27" t="e">
        <f>VLOOKUP(V6,[1]Sheet1!$A$610:$U$622,8,FALSE)</f>
        <v>#N/A</v>
      </c>
      <c r="I6" s="14" t="e">
        <f>VLOOKUP(V6,[1]Sheet1!$A$610:$U$622,9,FALSE)/100</f>
        <v>#N/A</v>
      </c>
      <c r="J6" s="22" t="e">
        <f>VLOOKUP(V6,[1]Sheet1!$A$610:$U$622,10,FALSE)</f>
        <v>#N/A</v>
      </c>
      <c r="K6" s="15" t="e">
        <f>VLOOKUP(V6,[1]Sheet1!$A$610:$U$622,11,FALSE)/100</f>
        <v>#N/A</v>
      </c>
      <c r="L6" s="27" t="e">
        <f>VLOOKUP(V6,[1]Sheet1!$A$610:$U$622,12,FALSE)</f>
        <v>#N/A</v>
      </c>
      <c r="M6" s="14" t="e">
        <f>VLOOKUP(V6,[1]Sheet1!$A$610:$U$622,13,FALSE)/100</f>
        <v>#N/A</v>
      </c>
      <c r="N6" s="22" t="e">
        <f>VLOOKUP(V6,[1]Sheet1!$A$610:$U$622,14,FALSE)</f>
        <v>#N/A</v>
      </c>
      <c r="O6" s="15" t="e">
        <f>VLOOKUP(V6,[1]Sheet1!$A$610:$U$622,15,FALSE)/100</f>
        <v>#N/A</v>
      </c>
      <c r="P6" s="27" t="e">
        <f>VLOOKUP(V6,[1]Sheet1!$A$610:$U$622,16,FALSE)</f>
        <v>#N/A</v>
      </c>
      <c r="Q6" s="14" t="e">
        <f>VLOOKUP(V6,[1]Sheet1!$A$610:$U$622,17,FALSE)/100</f>
        <v>#N/A</v>
      </c>
      <c r="R6" s="22" t="e">
        <f>VLOOKUP(V6,[1]Sheet1!$A$610:$U$622,18,FALSE)</f>
        <v>#N/A</v>
      </c>
      <c r="S6" s="15" t="e">
        <f>VLOOKUP(V6,[1]Sheet1!$A$610:$U$622,19,FALSE)/100</f>
        <v>#N/A</v>
      </c>
      <c r="T6" s="22" t="e">
        <f>VLOOKUP(V6,[1]Sheet1!$A$610:$U$622,20,FALSE)</f>
        <v>#N/A</v>
      </c>
      <c r="U6" s="15" t="e">
        <f>VLOOKUP(V6,[1]Sheet1!$A$610:$U$622,21,FALSE)/100</f>
        <v>#N/A</v>
      </c>
      <c r="V6" s="69" t="s">
        <v>173</v>
      </c>
    </row>
    <row r="7" spans="1:22" x14ac:dyDescent="0.25">
      <c r="A7" s="2" t="s">
        <v>92</v>
      </c>
      <c r="B7" s="22" t="e">
        <f>VLOOKUP(V7,[1]Sheet1!$A$610:$U$622,2,FALSE)</f>
        <v>#N/A</v>
      </c>
      <c r="C7" s="15" t="e">
        <f>VLOOKUP(V7,[1]Sheet1!$A$610:$U$622,3,FALSE)/100</f>
        <v>#N/A</v>
      </c>
      <c r="D7" s="27" t="e">
        <f>VLOOKUP(V7,[1]Sheet1!$A$610:$U$622,4,FALSE)</f>
        <v>#N/A</v>
      </c>
      <c r="E7" s="14" t="e">
        <f>VLOOKUP(V7,[1]Sheet1!$A$610:$U$622,5,FALSE)/100</f>
        <v>#N/A</v>
      </c>
      <c r="F7" s="22" t="e">
        <f>VLOOKUP(V7,[1]Sheet1!$A$610:$U$622,6,FALSE)</f>
        <v>#N/A</v>
      </c>
      <c r="G7" s="15" t="e">
        <f>VLOOKUP(V7,[1]Sheet1!$A$610:$U$622,7,FALSE)/100</f>
        <v>#N/A</v>
      </c>
      <c r="H7" s="27" t="e">
        <f>VLOOKUP(V7,[1]Sheet1!$A$610:$U$622,8,FALSE)</f>
        <v>#N/A</v>
      </c>
      <c r="I7" s="14" t="e">
        <f>VLOOKUP(V7,[1]Sheet1!$A$610:$U$622,9,FALSE)/100</f>
        <v>#N/A</v>
      </c>
      <c r="J7" s="22" t="e">
        <f>VLOOKUP(V7,[1]Sheet1!$A$610:$U$622,10,FALSE)</f>
        <v>#N/A</v>
      </c>
      <c r="K7" s="15" t="e">
        <f>VLOOKUP(V7,[1]Sheet1!$A$610:$U$622,11,FALSE)/100</f>
        <v>#N/A</v>
      </c>
      <c r="L7" s="27" t="e">
        <f>VLOOKUP(V7,[1]Sheet1!$A$610:$U$622,12,FALSE)</f>
        <v>#N/A</v>
      </c>
      <c r="M7" s="14" t="e">
        <f>VLOOKUP(V7,[1]Sheet1!$A$610:$U$622,13,FALSE)/100</f>
        <v>#N/A</v>
      </c>
      <c r="N7" s="22" t="e">
        <f>VLOOKUP(V7,[1]Sheet1!$A$610:$U$622,14,FALSE)</f>
        <v>#N/A</v>
      </c>
      <c r="O7" s="15" t="e">
        <f>VLOOKUP(V7,[1]Sheet1!$A$610:$U$622,15,FALSE)/100</f>
        <v>#N/A</v>
      </c>
      <c r="P7" s="27" t="e">
        <f>VLOOKUP(V7,[1]Sheet1!$A$610:$U$622,16,FALSE)</f>
        <v>#N/A</v>
      </c>
      <c r="Q7" s="14" t="e">
        <f>VLOOKUP(V7,[1]Sheet1!$A$610:$U$622,17,FALSE)/100</f>
        <v>#N/A</v>
      </c>
      <c r="R7" s="22" t="e">
        <f>VLOOKUP(V7,[1]Sheet1!$A$610:$U$622,18,FALSE)</f>
        <v>#N/A</v>
      </c>
      <c r="S7" s="15" t="e">
        <f>VLOOKUP(V7,[1]Sheet1!$A$610:$U$622,19,FALSE)/100</f>
        <v>#N/A</v>
      </c>
      <c r="T7" s="22" t="e">
        <f>VLOOKUP(V7,[1]Sheet1!$A$610:$U$622,20,FALSE)</f>
        <v>#N/A</v>
      </c>
      <c r="U7" s="15" t="e">
        <f>VLOOKUP(V7,[1]Sheet1!$A$610:$U$622,21,FALSE)/100</f>
        <v>#N/A</v>
      </c>
      <c r="V7" s="69" t="s">
        <v>174</v>
      </c>
    </row>
    <row r="8" spans="1:22" x14ac:dyDescent="0.25">
      <c r="A8" s="2" t="s">
        <v>93</v>
      </c>
      <c r="B8" s="22" t="e">
        <f>VLOOKUP(V8,[1]Sheet1!$A$610:$U$622,2,FALSE)</f>
        <v>#N/A</v>
      </c>
      <c r="C8" s="15" t="e">
        <f>VLOOKUP(V8,[1]Sheet1!$A$610:$U$622,3,FALSE)/100</f>
        <v>#N/A</v>
      </c>
      <c r="D8" s="27" t="e">
        <f>VLOOKUP(V8,[1]Sheet1!$A$610:$U$622,4,FALSE)</f>
        <v>#N/A</v>
      </c>
      <c r="E8" s="14" t="e">
        <f>VLOOKUP(V8,[1]Sheet1!$A$610:$U$622,5,FALSE)/100</f>
        <v>#N/A</v>
      </c>
      <c r="F8" s="22" t="e">
        <f>VLOOKUP(V8,[1]Sheet1!$A$610:$U$622,6,FALSE)</f>
        <v>#N/A</v>
      </c>
      <c r="G8" s="15" t="e">
        <f>VLOOKUP(V8,[1]Sheet1!$A$610:$U$622,7,FALSE)/100</f>
        <v>#N/A</v>
      </c>
      <c r="H8" s="27" t="e">
        <f>VLOOKUP(V8,[1]Sheet1!$A$610:$U$622,8,FALSE)</f>
        <v>#N/A</v>
      </c>
      <c r="I8" s="14" t="e">
        <f>VLOOKUP(V8,[1]Sheet1!$A$610:$U$622,9,FALSE)/100</f>
        <v>#N/A</v>
      </c>
      <c r="J8" s="22" t="e">
        <f>VLOOKUP(V8,[1]Sheet1!$A$610:$U$622,10,FALSE)</f>
        <v>#N/A</v>
      </c>
      <c r="K8" s="15" t="e">
        <f>VLOOKUP(V8,[1]Sheet1!$A$610:$U$622,11,FALSE)/100</f>
        <v>#N/A</v>
      </c>
      <c r="L8" s="27" t="e">
        <f>VLOOKUP(V8,[1]Sheet1!$A$610:$U$622,12,FALSE)</f>
        <v>#N/A</v>
      </c>
      <c r="M8" s="14" t="e">
        <f>VLOOKUP(V8,[1]Sheet1!$A$610:$U$622,13,FALSE)/100</f>
        <v>#N/A</v>
      </c>
      <c r="N8" s="22" t="e">
        <f>VLOOKUP(V8,[1]Sheet1!$A$610:$U$622,14,FALSE)</f>
        <v>#N/A</v>
      </c>
      <c r="O8" s="15" t="e">
        <f>VLOOKUP(V8,[1]Sheet1!$A$610:$U$622,15,FALSE)/100</f>
        <v>#N/A</v>
      </c>
      <c r="P8" s="27" t="e">
        <f>VLOOKUP(V8,[1]Sheet1!$A$610:$U$622,16,FALSE)</f>
        <v>#N/A</v>
      </c>
      <c r="Q8" s="14" t="e">
        <f>VLOOKUP(V8,[1]Sheet1!$A$610:$U$622,17,FALSE)/100</f>
        <v>#N/A</v>
      </c>
      <c r="R8" s="22" t="e">
        <f>VLOOKUP(V8,[1]Sheet1!$A$610:$U$622,18,FALSE)</f>
        <v>#N/A</v>
      </c>
      <c r="S8" s="15" t="e">
        <f>VLOOKUP(V8,[1]Sheet1!$A$610:$U$622,19,FALSE)/100</f>
        <v>#N/A</v>
      </c>
      <c r="T8" s="22" t="e">
        <f>VLOOKUP(V8,[1]Sheet1!$A$610:$U$622,20,FALSE)</f>
        <v>#N/A</v>
      </c>
      <c r="U8" s="15" t="e">
        <f>VLOOKUP(V8,[1]Sheet1!$A$610:$U$622,21,FALSE)/100</f>
        <v>#N/A</v>
      </c>
      <c r="V8" s="69" t="s">
        <v>175</v>
      </c>
    </row>
    <row r="9" spans="1:22" x14ac:dyDescent="0.25">
      <c r="A9" s="2" t="s">
        <v>94</v>
      </c>
      <c r="B9" s="22" t="e">
        <f>VLOOKUP(V9,[1]Sheet1!$A$610:$U$622,2,FALSE)</f>
        <v>#N/A</v>
      </c>
      <c r="C9" s="15" t="e">
        <f>VLOOKUP(V9,[1]Sheet1!$A$610:$U$622,3,FALSE)/100</f>
        <v>#N/A</v>
      </c>
      <c r="D9" s="27" t="e">
        <f>VLOOKUP(V9,[1]Sheet1!$A$610:$U$622,4,FALSE)</f>
        <v>#N/A</v>
      </c>
      <c r="E9" s="14" t="e">
        <f>VLOOKUP(V9,[1]Sheet1!$A$610:$U$622,5,FALSE)/100</f>
        <v>#N/A</v>
      </c>
      <c r="F9" s="22" t="e">
        <f>VLOOKUP(V9,[1]Sheet1!$A$610:$U$622,6,FALSE)</f>
        <v>#N/A</v>
      </c>
      <c r="G9" s="15" t="e">
        <f>VLOOKUP(V9,[1]Sheet1!$A$610:$U$622,7,FALSE)/100</f>
        <v>#N/A</v>
      </c>
      <c r="H9" s="27" t="e">
        <f>VLOOKUP(V9,[1]Sheet1!$A$610:$U$622,8,FALSE)</f>
        <v>#N/A</v>
      </c>
      <c r="I9" s="14" t="e">
        <f>VLOOKUP(V9,[1]Sheet1!$A$610:$U$622,9,FALSE)/100</f>
        <v>#N/A</v>
      </c>
      <c r="J9" s="22" t="e">
        <f>VLOOKUP(V9,[1]Sheet1!$A$610:$U$622,10,FALSE)</f>
        <v>#N/A</v>
      </c>
      <c r="K9" s="15" t="e">
        <f>VLOOKUP(V9,[1]Sheet1!$A$610:$U$622,11,FALSE)/100</f>
        <v>#N/A</v>
      </c>
      <c r="L9" s="27" t="e">
        <f>VLOOKUP(V9,[1]Sheet1!$A$610:$U$622,12,FALSE)</f>
        <v>#N/A</v>
      </c>
      <c r="M9" s="14" t="e">
        <f>VLOOKUP(V9,[1]Sheet1!$A$610:$U$622,13,FALSE)/100</f>
        <v>#N/A</v>
      </c>
      <c r="N9" s="22" t="e">
        <f>VLOOKUP(V9,[1]Sheet1!$A$610:$U$622,14,FALSE)</f>
        <v>#N/A</v>
      </c>
      <c r="O9" s="15" t="e">
        <f>VLOOKUP(V9,[1]Sheet1!$A$610:$U$622,15,FALSE)/100</f>
        <v>#N/A</v>
      </c>
      <c r="P9" s="27" t="e">
        <f>VLOOKUP(V9,[1]Sheet1!$A$610:$U$622,16,FALSE)</f>
        <v>#N/A</v>
      </c>
      <c r="Q9" s="14" t="e">
        <f>VLOOKUP(V9,[1]Sheet1!$A$610:$U$622,17,FALSE)/100</f>
        <v>#N/A</v>
      </c>
      <c r="R9" s="22" t="e">
        <f>VLOOKUP(V9,[1]Sheet1!$A$610:$U$622,18,FALSE)</f>
        <v>#N/A</v>
      </c>
      <c r="S9" s="15" t="e">
        <f>VLOOKUP(V9,[1]Sheet1!$A$610:$U$622,19,FALSE)/100</f>
        <v>#N/A</v>
      </c>
      <c r="T9" s="22" t="e">
        <f>VLOOKUP(V9,[1]Sheet1!$A$610:$U$622,20,FALSE)</f>
        <v>#N/A</v>
      </c>
      <c r="U9" s="15" t="e">
        <f>VLOOKUP(V9,[1]Sheet1!$A$610:$U$622,21,FALSE)/100</f>
        <v>#N/A</v>
      </c>
      <c r="V9" s="69" t="s">
        <v>176</v>
      </c>
    </row>
    <row r="10" spans="1:22" x14ac:dyDescent="0.25">
      <c r="A10" s="2" t="s">
        <v>95</v>
      </c>
      <c r="B10" s="22" t="e">
        <f>VLOOKUP(V10,[1]Sheet1!$A$610:$U$622,2,FALSE)</f>
        <v>#N/A</v>
      </c>
      <c r="C10" s="15" t="e">
        <f>VLOOKUP(V10,[1]Sheet1!$A$610:$U$622,3,FALSE)/100</f>
        <v>#N/A</v>
      </c>
      <c r="D10" s="27" t="e">
        <f>VLOOKUP(V10,[1]Sheet1!$A$610:$U$622,4,FALSE)</f>
        <v>#N/A</v>
      </c>
      <c r="E10" s="14" t="e">
        <f>VLOOKUP(V10,[1]Sheet1!$A$610:$U$622,5,FALSE)/100</f>
        <v>#N/A</v>
      </c>
      <c r="F10" s="22" t="e">
        <f>VLOOKUP(V10,[1]Sheet1!$A$610:$U$622,6,FALSE)</f>
        <v>#N/A</v>
      </c>
      <c r="G10" s="15" t="e">
        <f>VLOOKUP(V10,[1]Sheet1!$A$610:$U$622,7,FALSE)/100</f>
        <v>#N/A</v>
      </c>
      <c r="H10" s="27" t="e">
        <f>VLOOKUP(V10,[1]Sheet1!$A$610:$U$622,8,FALSE)</f>
        <v>#N/A</v>
      </c>
      <c r="I10" s="14" t="e">
        <f>VLOOKUP(V10,[1]Sheet1!$A$610:$U$622,9,FALSE)/100</f>
        <v>#N/A</v>
      </c>
      <c r="J10" s="22" t="e">
        <f>VLOOKUP(V10,[1]Sheet1!$A$610:$U$622,10,FALSE)</f>
        <v>#N/A</v>
      </c>
      <c r="K10" s="15" t="e">
        <f>VLOOKUP(V10,[1]Sheet1!$A$610:$U$622,11,FALSE)/100</f>
        <v>#N/A</v>
      </c>
      <c r="L10" s="27" t="e">
        <f>VLOOKUP(V10,[1]Sheet1!$A$610:$U$622,12,FALSE)</f>
        <v>#N/A</v>
      </c>
      <c r="M10" s="14" t="e">
        <f>VLOOKUP(V10,[1]Sheet1!$A$610:$U$622,13,FALSE)/100</f>
        <v>#N/A</v>
      </c>
      <c r="N10" s="22" t="e">
        <f>VLOOKUP(V10,[1]Sheet1!$A$610:$U$622,14,FALSE)</f>
        <v>#N/A</v>
      </c>
      <c r="O10" s="15" t="e">
        <f>VLOOKUP(V10,[1]Sheet1!$A$610:$U$622,15,FALSE)/100</f>
        <v>#N/A</v>
      </c>
      <c r="P10" s="27" t="e">
        <f>VLOOKUP(V10,[1]Sheet1!$A$610:$U$622,16,FALSE)</f>
        <v>#N/A</v>
      </c>
      <c r="Q10" s="14" t="e">
        <f>VLOOKUP(V10,[1]Sheet1!$A$610:$U$622,17,FALSE)/100</f>
        <v>#N/A</v>
      </c>
      <c r="R10" s="22" t="e">
        <f>VLOOKUP(V10,[1]Sheet1!$A$610:$U$622,18,FALSE)</f>
        <v>#N/A</v>
      </c>
      <c r="S10" s="15" t="e">
        <f>VLOOKUP(V10,[1]Sheet1!$A$610:$U$622,19,FALSE)/100</f>
        <v>#N/A</v>
      </c>
      <c r="T10" s="22" t="e">
        <f>VLOOKUP(V10,[1]Sheet1!$A$610:$U$622,20,FALSE)</f>
        <v>#N/A</v>
      </c>
      <c r="U10" s="15" t="e">
        <f>VLOOKUP(V10,[1]Sheet1!$A$610:$U$622,21,FALSE)/100</f>
        <v>#N/A</v>
      </c>
      <c r="V10" s="69" t="s">
        <v>177</v>
      </c>
    </row>
    <row r="11" spans="1:22" x14ac:dyDescent="0.25">
      <c r="A11" s="2" t="s">
        <v>96</v>
      </c>
      <c r="B11" s="22" t="e">
        <f>VLOOKUP(V11,[1]Sheet1!$A$610:$U$622,2,FALSE)</f>
        <v>#N/A</v>
      </c>
      <c r="C11" s="15" t="e">
        <f>VLOOKUP(V11,[1]Sheet1!$A$610:$U$622,3,FALSE)/100</f>
        <v>#N/A</v>
      </c>
      <c r="D11" s="27" t="e">
        <f>VLOOKUP(V11,[1]Sheet1!$A$610:$U$622,4,FALSE)</f>
        <v>#N/A</v>
      </c>
      <c r="E11" s="14" t="e">
        <f>VLOOKUP(V11,[1]Sheet1!$A$610:$U$622,5,FALSE)/100</f>
        <v>#N/A</v>
      </c>
      <c r="F11" s="22" t="e">
        <f>VLOOKUP(V11,[1]Sheet1!$A$610:$U$622,6,FALSE)</f>
        <v>#N/A</v>
      </c>
      <c r="G11" s="15" t="e">
        <f>VLOOKUP(V11,[1]Sheet1!$A$610:$U$622,7,FALSE)/100</f>
        <v>#N/A</v>
      </c>
      <c r="H11" s="27" t="e">
        <f>VLOOKUP(V11,[1]Sheet1!$A$610:$U$622,8,FALSE)</f>
        <v>#N/A</v>
      </c>
      <c r="I11" s="14" t="e">
        <f>VLOOKUP(V11,[1]Sheet1!$A$610:$U$622,9,FALSE)/100</f>
        <v>#N/A</v>
      </c>
      <c r="J11" s="22" t="e">
        <f>VLOOKUP(V11,[1]Sheet1!$A$610:$U$622,10,FALSE)</f>
        <v>#N/A</v>
      </c>
      <c r="K11" s="15" t="e">
        <f>VLOOKUP(V11,[1]Sheet1!$A$610:$U$622,11,FALSE)/100</f>
        <v>#N/A</v>
      </c>
      <c r="L11" s="27" t="e">
        <f>VLOOKUP(V11,[1]Sheet1!$A$610:$U$622,12,FALSE)</f>
        <v>#N/A</v>
      </c>
      <c r="M11" s="14" t="e">
        <f>VLOOKUP(V11,[1]Sheet1!$A$610:$U$622,13,FALSE)/100</f>
        <v>#N/A</v>
      </c>
      <c r="N11" s="22" t="e">
        <f>VLOOKUP(V11,[1]Sheet1!$A$610:$U$622,14,FALSE)</f>
        <v>#N/A</v>
      </c>
      <c r="O11" s="15" t="e">
        <f>VLOOKUP(V11,[1]Sheet1!$A$610:$U$622,15,FALSE)/100</f>
        <v>#N/A</v>
      </c>
      <c r="P11" s="27" t="e">
        <f>VLOOKUP(V11,[1]Sheet1!$A$610:$U$622,16,FALSE)</f>
        <v>#N/A</v>
      </c>
      <c r="Q11" s="14" t="e">
        <f>VLOOKUP(V11,[1]Sheet1!$A$610:$U$622,17,FALSE)/100</f>
        <v>#N/A</v>
      </c>
      <c r="R11" s="22" t="e">
        <f>VLOOKUP(V11,[1]Sheet1!$A$610:$U$622,18,FALSE)</f>
        <v>#N/A</v>
      </c>
      <c r="S11" s="15" t="e">
        <f>VLOOKUP(V11,[1]Sheet1!$A$610:$U$622,19,FALSE)/100</f>
        <v>#N/A</v>
      </c>
      <c r="T11" s="22" t="e">
        <f>VLOOKUP(V11,[1]Sheet1!$A$610:$U$622,20,FALSE)</f>
        <v>#N/A</v>
      </c>
      <c r="U11" s="15" t="e">
        <f>VLOOKUP(V11,[1]Sheet1!$A$610:$U$622,21,FALSE)/100</f>
        <v>#N/A</v>
      </c>
      <c r="V11" s="69" t="s">
        <v>178</v>
      </c>
    </row>
    <row r="12" spans="1:22" x14ac:dyDescent="0.25">
      <c r="A12" s="2" t="s">
        <v>97</v>
      </c>
      <c r="B12" s="22" t="e">
        <f>VLOOKUP(V12,[1]Sheet1!$A$610:$U$622,2,FALSE)</f>
        <v>#N/A</v>
      </c>
      <c r="C12" s="15" t="e">
        <f>VLOOKUP(V12,[1]Sheet1!$A$610:$U$622,3,FALSE)/100</f>
        <v>#N/A</v>
      </c>
      <c r="D12" s="27" t="e">
        <f>VLOOKUP(V12,[1]Sheet1!$A$610:$U$622,4,FALSE)</f>
        <v>#N/A</v>
      </c>
      <c r="E12" s="14" t="e">
        <f>VLOOKUP(V12,[1]Sheet1!$A$610:$U$622,5,FALSE)/100</f>
        <v>#N/A</v>
      </c>
      <c r="F12" s="22" t="e">
        <f>VLOOKUP(V12,[1]Sheet1!$A$610:$U$622,6,FALSE)</f>
        <v>#N/A</v>
      </c>
      <c r="G12" s="15" t="e">
        <f>VLOOKUP(V12,[1]Sheet1!$A$610:$U$622,7,FALSE)/100</f>
        <v>#N/A</v>
      </c>
      <c r="H12" s="27" t="e">
        <f>VLOOKUP(V12,[1]Sheet1!$A$610:$U$622,8,FALSE)</f>
        <v>#N/A</v>
      </c>
      <c r="I12" s="14" t="e">
        <f>VLOOKUP(V12,[1]Sheet1!$A$610:$U$622,9,FALSE)/100</f>
        <v>#N/A</v>
      </c>
      <c r="J12" s="22" t="e">
        <f>VLOOKUP(V12,[1]Sheet1!$A$610:$U$622,10,FALSE)</f>
        <v>#N/A</v>
      </c>
      <c r="K12" s="15" t="e">
        <f>VLOOKUP(V12,[1]Sheet1!$A$610:$U$622,11,FALSE)/100</f>
        <v>#N/A</v>
      </c>
      <c r="L12" s="27" t="e">
        <f>VLOOKUP(V12,[1]Sheet1!$A$610:$U$622,12,FALSE)</f>
        <v>#N/A</v>
      </c>
      <c r="M12" s="14" t="e">
        <f>VLOOKUP(V12,[1]Sheet1!$A$610:$U$622,13,FALSE)/100</f>
        <v>#N/A</v>
      </c>
      <c r="N12" s="22" t="e">
        <f>VLOOKUP(V12,[1]Sheet1!$A$610:$U$622,14,FALSE)</f>
        <v>#N/A</v>
      </c>
      <c r="O12" s="15" t="e">
        <f>VLOOKUP(V12,[1]Sheet1!$A$610:$U$622,15,FALSE)/100</f>
        <v>#N/A</v>
      </c>
      <c r="P12" s="27" t="e">
        <f>VLOOKUP(V12,[1]Sheet1!$A$610:$U$622,16,FALSE)</f>
        <v>#N/A</v>
      </c>
      <c r="Q12" s="14" t="e">
        <f>VLOOKUP(V12,[1]Sheet1!$A$610:$U$622,17,FALSE)/100</f>
        <v>#N/A</v>
      </c>
      <c r="R12" s="22" t="e">
        <f>VLOOKUP(V12,[1]Sheet1!$A$610:$U$622,18,FALSE)</f>
        <v>#N/A</v>
      </c>
      <c r="S12" s="15" t="e">
        <f>VLOOKUP(V12,[1]Sheet1!$A$610:$U$622,19,FALSE)/100</f>
        <v>#N/A</v>
      </c>
      <c r="T12" s="22" t="e">
        <f>VLOOKUP(V12,[1]Sheet1!$A$610:$U$622,20,FALSE)</f>
        <v>#N/A</v>
      </c>
      <c r="U12" s="15" t="e">
        <f>VLOOKUP(V12,[1]Sheet1!$A$610:$U$622,21,FALSE)/100</f>
        <v>#N/A</v>
      </c>
      <c r="V12" s="69" t="s">
        <v>179</v>
      </c>
    </row>
    <row r="13" spans="1:22" x14ac:dyDescent="0.25">
      <c r="A13" s="2" t="s">
        <v>98</v>
      </c>
      <c r="B13" s="22" t="e">
        <f>VLOOKUP(V13,[1]Sheet1!$A$610:$U$622,2,FALSE)</f>
        <v>#N/A</v>
      </c>
      <c r="C13" s="15" t="e">
        <f>VLOOKUP(V13,[1]Sheet1!$A$610:$U$622,3,FALSE)/100</f>
        <v>#N/A</v>
      </c>
      <c r="D13" s="27" t="e">
        <f>VLOOKUP(V13,[1]Sheet1!$A$610:$U$622,4,FALSE)</f>
        <v>#N/A</v>
      </c>
      <c r="E13" s="14" t="e">
        <f>VLOOKUP(V13,[1]Sheet1!$A$610:$U$622,5,FALSE)/100</f>
        <v>#N/A</v>
      </c>
      <c r="F13" s="22" t="e">
        <f>VLOOKUP(V13,[1]Sheet1!$A$610:$U$622,6,FALSE)</f>
        <v>#N/A</v>
      </c>
      <c r="G13" s="15" t="e">
        <f>VLOOKUP(V13,[1]Sheet1!$A$610:$U$622,7,FALSE)/100</f>
        <v>#N/A</v>
      </c>
      <c r="H13" s="27" t="e">
        <f>VLOOKUP(V13,[1]Sheet1!$A$610:$U$622,8,FALSE)</f>
        <v>#N/A</v>
      </c>
      <c r="I13" s="14" t="e">
        <f>VLOOKUP(V13,[1]Sheet1!$A$610:$U$622,9,FALSE)/100</f>
        <v>#N/A</v>
      </c>
      <c r="J13" s="22" t="e">
        <f>VLOOKUP(V13,[1]Sheet1!$A$610:$U$622,10,FALSE)</f>
        <v>#N/A</v>
      </c>
      <c r="K13" s="15" t="e">
        <f>VLOOKUP(V13,[1]Sheet1!$A$610:$U$622,11,FALSE)/100</f>
        <v>#N/A</v>
      </c>
      <c r="L13" s="27" t="e">
        <f>VLOOKUP(V13,[1]Sheet1!$A$610:$U$622,12,FALSE)</f>
        <v>#N/A</v>
      </c>
      <c r="M13" s="14" t="e">
        <f>VLOOKUP(V13,[1]Sheet1!$A$610:$U$622,13,FALSE)/100</f>
        <v>#N/A</v>
      </c>
      <c r="N13" s="22" t="e">
        <f>VLOOKUP(V13,[1]Sheet1!$A$610:$U$622,14,FALSE)</f>
        <v>#N/A</v>
      </c>
      <c r="O13" s="15" t="e">
        <f>VLOOKUP(V13,[1]Sheet1!$A$610:$U$622,15,FALSE)/100</f>
        <v>#N/A</v>
      </c>
      <c r="P13" s="27" t="e">
        <f>VLOOKUP(V13,[1]Sheet1!$A$610:$U$622,16,FALSE)</f>
        <v>#N/A</v>
      </c>
      <c r="Q13" s="14" t="e">
        <f>VLOOKUP(V13,[1]Sheet1!$A$610:$U$622,17,FALSE)/100</f>
        <v>#N/A</v>
      </c>
      <c r="R13" s="22" t="e">
        <f>VLOOKUP(V13,[1]Sheet1!$A$610:$U$622,18,FALSE)</f>
        <v>#N/A</v>
      </c>
      <c r="S13" s="15" t="e">
        <f>VLOOKUP(V13,[1]Sheet1!$A$610:$U$622,19,FALSE)/100</f>
        <v>#N/A</v>
      </c>
      <c r="T13" s="22" t="e">
        <f>VLOOKUP(V13,[1]Sheet1!$A$610:$U$622,20,FALSE)</f>
        <v>#N/A</v>
      </c>
      <c r="U13" s="15" t="e">
        <f>VLOOKUP(V13,[1]Sheet1!$A$610:$U$622,21,FALSE)/100</f>
        <v>#N/A</v>
      </c>
      <c r="V13" s="69" t="s">
        <v>180</v>
      </c>
    </row>
    <row r="14" spans="1:22" x14ac:dyDescent="0.25">
      <c r="A14" s="2" t="s">
        <v>99</v>
      </c>
      <c r="B14" s="22" t="e">
        <f>VLOOKUP(V14,[1]Sheet1!$A$610:$U$622,2,FALSE)</f>
        <v>#N/A</v>
      </c>
      <c r="C14" s="15" t="e">
        <f>VLOOKUP(V14,[1]Sheet1!$A$610:$U$622,3,FALSE)/100</f>
        <v>#N/A</v>
      </c>
      <c r="D14" s="27" t="e">
        <f>VLOOKUP(V14,[1]Sheet1!$A$610:$U$622,4,FALSE)</f>
        <v>#N/A</v>
      </c>
      <c r="E14" s="14" t="e">
        <f>VLOOKUP(V14,[1]Sheet1!$A$610:$U$622,5,FALSE)/100</f>
        <v>#N/A</v>
      </c>
      <c r="F14" s="22" t="e">
        <f>VLOOKUP(V14,[1]Sheet1!$A$610:$U$622,6,FALSE)</f>
        <v>#N/A</v>
      </c>
      <c r="G14" s="15" t="e">
        <f>VLOOKUP(V14,[1]Sheet1!$A$610:$U$622,7,FALSE)/100</f>
        <v>#N/A</v>
      </c>
      <c r="H14" s="27" t="e">
        <f>VLOOKUP(V14,[1]Sheet1!$A$610:$U$622,8,FALSE)</f>
        <v>#N/A</v>
      </c>
      <c r="I14" s="14" t="e">
        <f>VLOOKUP(V14,[1]Sheet1!$A$610:$U$622,9,FALSE)/100</f>
        <v>#N/A</v>
      </c>
      <c r="J14" s="22" t="e">
        <f>VLOOKUP(V14,[1]Sheet1!$A$610:$U$622,10,FALSE)</f>
        <v>#N/A</v>
      </c>
      <c r="K14" s="15" t="e">
        <f>VLOOKUP(V14,[1]Sheet1!$A$610:$U$622,11,FALSE)/100</f>
        <v>#N/A</v>
      </c>
      <c r="L14" s="27" t="e">
        <f>VLOOKUP(V14,[1]Sheet1!$A$610:$U$622,12,FALSE)</f>
        <v>#N/A</v>
      </c>
      <c r="M14" s="14" t="e">
        <f>VLOOKUP(V14,[1]Sheet1!$A$610:$U$622,13,FALSE)/100</f>
        <v>#N/A</v>
      </c>
      <c r="N14" s="22" t="e">
        <f>VLOOKUP(V14,[1]Sheet1!$A$610:$U$622,14,FALSE)</f>
        <v>#N/A</v>
      </c>
      <c r="O14" s="15" t="e">
        <f>VLOOKUP(V14,[1]Sheet1!$A$610:$U$622,15,FALSE)/100</f>
        <v>#N/A</v>
      </c>
      <c r="P14" s="27" t="e">
        <f>VLOOKUP(V14,[1]Sheet1!$A$610:$U$622,16,FALSE)</f>
        <v>#N/A</v>
      </c>
      <c r="Q14" s="14" t="e">
        <f>VLOOKUP(V14,[1]Sheet1!$A$610:$U$622,17,FALSE)/100</f>
        <v>#N/A</v>
      </c>
      <c r="R14" s="22" t="e">
        <f>VLOOKUP(V14,[1]Sheet1!$A$610:$U$622,18,FALSE)</f>
        <v>#N/A</v>
      </c>
      <c r="S14" s="15" t="e">
        <f>VLOOKUP(V14,[1]Sheet1!$A$610:$U$622,19,FALSE)/100</f>
        <v>#N/A</v>
      </c>
      <c r="T14" s="22" t="e">
        <f>VLOOKUP(V14,[1]Sheet1!$A$610:$U$622,20,FALSE)</f>
        <v>#N/A</v>
      </c>
      <c r="U14" s="15" t="e">
        <f>VLOOKUP(V14,[1]Sheet1!$A$610:$U$622,21,FALSE)/100</f>
        <v>#N/A</v>
      </c>
      <c r="V14" s="69" t="s">
        <v>181</v>
      </c>
    </row>
    <row r="15" spans="1:22" x14ac:dyDescent="0.25">
      <c r="A15" s="2" t="s">
        <v>100</v>
      </c>
      <c r="B15" s="22" t="e">
        <f>VLOOKUP(V15,[1]Sheet1!$A$610:$U$622,2,FALSE)</f>
        <v>#N/A</v>
      </c>
      <c r="C15" s="15" t="e">
        <f>VLOOKUP(V15,[1]Sheet1!$A$610:$U$622,3,FALSE)/100</f>
        <v>#N/A</v>
      </c>
      <c r="D15" s="27" t="e">
        <f>VLOOKUP(V15,[1]Sheet1!$A$610:$U$622,4,FALSE)</f>
        <v>#N/A</v>
      </c>
      <c r="E15" s="14" t="e">
        <f>VLOOKUP(V15,[1]Sheet1!$A$610:$U$622,5,FALSE)/100</f>
        <v>#N/A</v>
      </c>
      <c r="F15" s="22" t="e">
        <f>VLOOKUP(V15,[1]Sheet1!$A$610:$U$622,6,FALSE)</f>
        <v>#N/A</v>
      </c>
      <c r="G15" s="15" t="e">
        <f>VLOOKUP(V15,[1]Sheet1!$A$610:$U$622,7,FALSE)/100</f>
        <v>#N/A</v>
      </c>
      <c r="H15" s="27" t="e">
        <f>VLOOKUP(V15,[1]Sheet1!$A$610:$U$622,8,FALSE)</f>
        <v>#N/A</v>
      </c>
      <c r="I15" s="14" t="e">
        <f>VLOOKUP(V15,[1]Sheet1!$A$610:$U$622,9,FALSE)/100</f>
        <v>#N/A</v>
      </c>
      <c r="J15" s="22" t="e">
        <f>VLOOKUP(V15,[1]Sheet1!$A$610:$U$622,10,FALSE)</f>
        <v>#N/A</v>
      </c>
      <c r="K15" s="15" t="e">
        <f>VLOOKUP(V15,[1]Sheet1!$A$610:$U$622,11,FALSE)/100</f>
        <v>#N/A</v>
      </c>
      <c r="L15" s="27" t="e">
        <f>VLOOKUP(V15,[1]Sheet1!$A$610:$U$622,12,FALSE)</f>
        <v>#N/A</v>
      </c>
      <c r="M15" s="14" t="e">
        <f>VLOOKUP(V15,[1]Sheet1!$A$610:$U$622,13,FALSE)/100</f>
        <v>#N/A</v>
      </c>
      <c r="N15" s="22" t="e">
        <f>VLOOKUP(V15,[1]Sheet1!$A$610:$U$622,14,FALSE)</f>
        <v>#N/A</v>
      </c>
      <c r="O15" s="15" t="e">
        <f>VLOOKUP(V15,[1]Sheet1!$A$610:$U$622,15,FALSE)/100</f>
        <v>#N/A</v>
      </c>
      <c r="P15" s="27" t="e">
        <f>VLOOKUP(V15,[1]Sheet1!$A$610:$U$622,16,FALSE)</f>
        <v>#N/A</v>
      </c>
      <c r="Q15" s="14" t="e">
        <f>VLOOKUP(V15,[1]Sheet1!$A$610:$U$622,17,FALSE)/100</f>
        <v>#N/A</v>
      </c>
      <c r="R15" s="22" t="e">
        <f>VLOOKUP(V15,[1]Sheet1!$A$610:$U$622,18,FALSE)</f>
        <v>#N/A</v>
      </c>
      <c r="S15" s="15" t="e">
        <f>VLOOKUP(V15,[1]Sheet1!$A$610:$U$622,19,FALSE)/100</f>
        <v>#N/A</v>
      </c>
      <c r="T15" s="22" t="e">
        <f>VLOOKUP(V15,[1]Sheet1!$A$610:$U$622,20,FALSE)</f>
        <v>#N/A</v>
      </c>
      <c r="U15" s="15" t="e">
        <f>VLOOKUP(V15,[1]Sheet1!$A$610:$U$622,21,FALSE)/100</f>
        <v>#N/A</v>
      </c>
      <c r="V15" s="69" t="s">
        <v>182</v>
      </c>
    </row>
    <row r="16" spans="1:22" ht="15.75" thickBot="1" x14ac:dyDescent="0.3">
      <c r="A16" s="3" t="s">
        <v>101</v>
      </c>
      <c r="B16" s="25" t="e">
        <f>VLOOKUP(V16,[1]Sheet1!$A$610:$U$622,2,FALSE)</f>
        <v>#N/A</v>
      </c>
      <c r="C16" s="19" t="e">
        <f>VLOOKUP(V16,[1]Sheet1!$A$610:$U$622,3,FALSE)/100</f>
        <v>#N/A</v>
      </c>
      <c r="D16" s="28" t="e">
        <f>VLOOKUP(V16,[1]Sheet1!$A$610:$U$622,4,FALSE)</f>
        <v>#N/A</v>
      </c>
      <c r="E16" s="18" t="e">
        <f>VLOOKUP(V16,[1]Sheet1!$A$610:$U$622,5,FALSE)/100</f>
        <v>#N/A</v>
      </c>
      <c r="F16" s="25" t="e">
        <f>VLOOKUP(V16,[1]Sheet1!$A$610:$U$622,6,FALSE)</f>
        <v>#N/A</v>
      </c>
      <c r="G16" s="19" t="e">
        <f>VLOOKUP(V16,[1]Sheet1!$A$610:$U$622,7,FALSE)/100</f>
        <v>#N/A</v>
      </c>
      <c r="H16" s="28" t="e">
        <f>VLOOKUP(V16,[1]Sheet1!$A$610:$U$622,8,FALSE)</f>
        <v>#N/A</v>
      </c>
      <c r="I16" s="18" t="e">
        <f>VLOOKUP(V16,[1]Sheet1!$A$610:$U$622,9,FALSE)/100</f>
        <v>#N/A</v>
      </c>
      <c r="J16" s="25" t="e">
        <f>VLOOKUP(V16,[1]Sheet1!$A$610:$U$622,10,FALSE)</f>
        <v>#N/A</v>
      </c>
      <c r="K16" s="19" t="e">
        <f>VLOOKUP(V16,[1]Sheet1!$A$610:$U$622,11,FALSE)/100</f>
        <v>#N/A</v>
      </c>
      <c r="L16" s="28" t="e">
        <f>VLOOKUP(V16,[1]Sheet1!$A$610:$U$622,12,FALSE)</f>
        <v>#N/A</v>
      </c>
      <c r="M16" s="18" t="e">
        <f>VLOOKUP(V16,[1]Sheet1!$A$610:$U$622,13,FALSE)/100</f>
        <v>#N/A</v>
      </c>
      <c r="N16" s="25" t="e">
        <f>VLOOKUP(V16,[1]Sheet1!$A$610:$U$622,14,FALSE)</f>
        <v>#N/A</v>
      </c>
      <c r="O16" s="19" t="e">
        <f>VLOOKUP(V16,[1]Sheet1!$A$610:$U$622,15,FALSE)/100</f>
        <v>#N/A</v>
      </c>
      <c r="P16" s="28" t="e">
        <f>VLOOKUP(V16,[1]Sheet1!$A$610:$U$622,16,FALSE)</f>
        <v>#N/A</v>
      </c>
      <c r="Q16" s="18" t="e">
        <f>VLOOKUP(V16,[1]Sheet1!$A$610:$U$622,17,FALSE)/100</f>
        <v>#N/A</v>
      </c>
      <c r="R16" s="25" t="e">
        <f>VLOOKUP(V16,[1]Sheet1!$A$610:$U$622,18,FALSE)</f>
        <v>#N/A</v>
      </c>
      <c r="S16" s="19" t="e">
        <f>VLOOKUP(V16,[1]Sheet1!$A$610:$U$622,19,FALSE)/100</f>
        <v>#N/A</v>
      </c>
      <c r="T16" s="25" t="e">
        <f>VLOOKUP(V16,[1]Sheet1!$A$610:$U$622,20,FALSE)</f>
        <v>#N/A</v>
      </c>
      <c r="U16" s="19" t="e">
        <f>VLOOKUP(V16,[1]Sheet1!$A$610:$U$622,21,FALSE)/100</f>
        <v>#N/A</v>
      </c>
      <c r="V16" s="69" t="s">
        <v>183</v>
      </c>
    </row>
    <row r="17" spans="1:22" ht="15.75" thickBot="1" x14ac:dyDescent="0.3">
      <c r="A17" s="32" t="s">
        <v>105</v>
      </c>
      <c r="B17" s="23">
        <f>VLOOKUP(V17,[1]Sheet1!$A$610:$U$622,2,FALSE)</f>
        <v>3352</v>
      </c>
      <c r="C17" s="8">
        <f>VLOOKUP(V17,[1]Sheet1!$A$610:$U$622,3,FALSE)/100</f>
        <v>1</v>
      </c>
      <c r="D17" s="29">
        <f>VLOOKUP(V17,[1]Sheet1!$A$610:$U$622,4,FALSE)</f>
        <v>1830</v>
      </c>
      <c r="E17" s="7">
        <f>VLOOKUP(V17,[1]Sheet1!$A$610:$U$622,5,FALSE)/100</f>
        <v>1</v>
      </c>
      <c r="F17" s="23">
        <f>VLOOKUP(V17,[1]Sheet1!$A$610:$U$622,6,FALSE)</f>
        <v>1300</v>
      </c>
      <c r="G17" s="8">
        <f>VLOOKUP(V17,[1]Sheet1!$A$610:$U$622,7,FALSE)/100</f>
        <v>1</v>
      </c>
      <c r="H17" s="29">
        <f>VLOOKUP(V17,[1]Sheet1!$A$610:$U$622,8,FALSE)</f>
        <v>1273</v>
      </c>
      <c r="I17" s="7">
        <f>VLOOKUP(V17,[1]Sheet1!$A$610:$U$622,9,FALSE)/100</f>
        <v>1</v>
      </c>
      <c r="J17" s="23">
        <f>VLOOKUP(V17,[1]Sheet1!$A$610:$U$622,10,FALSE)</f>
        <v>824</v>
      </c>
      <c r="K17" s="8">
        <f>VLOOKUP(V17,[1]Sheet1!$A$610:$U$622,11,FALSE)/100</f>
        <v>1</v>
      </c>
      <c r="L17" s="29">
        <f>VLOOKUP(V17,[1]Sheet1!$A$610:$U$622,12,FALSE)</f>
        <v>1171</v>
      </c>
      <c r="M17" s="7">
        <f>VLOOKUP(V17,[1]Sheet1!$A$610:$U$622,13,FALSE)/100</f>
        <v>1</v>
      </c>
      <c r="N17" s="23">
        <f>VLOOKUP(V17,[1]Sheet1!$A$610:$U$622,14,FALSE)</f>
        <v>430</v>
      </c>
      <c r="O17" s="8">
        <f>VLOOKUP(V17,[1]Sheet1!$A$610:$U$622,15,FALSE)/100</f>
        <v>1</v>
      </c>
      <c r="P17" s="29">
        <f>VLOOKUP(V17,[1]Sheet1!$A$610:$U$622,16,FALSE)</f>
        <v>370</v>
      </c>
      <c r="Q17" s="7">
        <f>VLOOKUP(V17,[1]Sheet1!$A$610:$U$622,17,FALSE)/100</f>
        <v>1</v>
      </c>
      <c r="R17" s="23">
        <f>VLOOKUP(V17,[1]Sheet1!$A$610:$U$622,18,FALSE)</f>
        <v>10550</v>
      </c>
      <c r="S17" s="8">
        <f>VLOOKUP(V17,[1]Sheet1!$A$610:$U$622,19,FALSE)/100</f>
        <v>1</v>
      </c>
      <c r="T17" s="23">
        <f>VLOOKUP(V17,[1]Sheet1!$A$610:$U$622,20,FALSE)</f>
        <v>0</v>
      </c>
      <c r="U17" s="8">
        <f>VLOOKUP(V17,[1]Sheet1!$A$610:$U$622,21,FALSE)/100</f>
        <v>0</v>
      </c>
      <c r="V17" s="69" t="s">
        <v>54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23"/>
  <sheetViews>
    <sheetView zoomScale="80" zoomScaleNormal="80" workbookViewId="0">
      <selection activeCell="N6" sqref="N6:N22"/>
    </sheetView>
  </sheetViews>
  <sheetFormatPr baseColWidth="10" defaultColWidth="9.140625" defaultRowHeight="15" x14ac:dyDescent="0.25"/>
  <cols>
    <col min="1" max="1" width="9.140625" style="81"/>
    <col min="2" max="2" width="30.7109375" style="81" customWidth="1"/>
    <col min="3" max="12" width="13.7109375" style="81" customWidth="1"/>
    <col min="13" max="13" width="16.42578125" style="81" customWidth="1"/>
    <col min="14" max="16384" width="9.140625" style="81"/>
  </cols>
  <sheetData>
    <row r="1" spans="2:14" ht="15.75" thickBot="1" x14ac:dyDescent="0.3"/>
    <row r="2" spans="2:14" ht="24.95" customHeight="1" thickTop="1" thickBot="1" x14ac:dyDescent="0.3">
      <c r="B2" s="355" t="s">
        <v>246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7"/>
    </row>
    <row r="3" spans="2:14" ht="24.95" customHeight="1" thickTop="1" thickBot="1" x14ac:dyDescent="0.3">
      <c r="B3" s="387" t="s">
        <v>299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9"/>
    </row>
    <row r="4" spans="2:14" ht="24.95" customHeight="1" thickTop="1" thickBot="1" x14ac:dyDescent="0.3">
      <c r="B4" s="390" t="s">
        <v>106</v>
      </c>
      <c r="C4" s="397" t="s">
        <v>247</v>
      </c>
      <c r="D4" s="395"/>
      <c r="E4" s="395"/>
      <c r="F4" s="395"/>
      <c r="G4" s="395"/>
      <c r="H4" s="395"/>
      <c r="I4" s="395"/>
      <c r="J4" s="395"/>
      <c r="K4" s="395"/>
      <c r="L4" s="396"/>
      <c r="M4" s="390" t="s">
        <v>278</v>
      </c>
    </row>
    <row r="5" spans="2:14" ht="24.95" customHeight="1" thickTop="1" thickBot="1" x14ac:dyDescent="0.3">
      <c r="B5" s="391"/>
      <c r="C5" s="397">
        <v>2014</v>
      </c>
      <c r="D5" s="394"/>
      <c r="E5" s="393">
        <v>2015</v>
      </c>
      <c r="F5" s="394"/>
      <c r="G5" s="393">
        <v>2016</v>
      </c>
      <c r="H5" s="394"/>
      <c r="I5" s="393">
        <v>2017</v>
      </c>
      <c r="J5" s="394"/>
      <c r="K5" s="395">
        <v>2018</v>
      </c>
      <c r="L5" s="396"/>
      <c r="M5" s="391"/>
    </row>
    <row r="6" spans="2:14" ht="24.95" customHeight="1" thickTop="1" thickBot="1" x14ac:dyDescent="0.3">
      <c r="B6" s="392"/>
      <c r="C6" s="172" t="s">
        <v>5</v>
      </c>
      <c r="D6" s="173" t="s">
        <v>6</v>
      </c>
      <c r="E6" s="173" t="s">
        <v>5</v>
      </c>
      <c r="F6" s="173" t="s">
        <v>6</v>
      </c>
      <c r="G6" s="174" t="s">
        <v>5</v>
      </c>
      <c r="H6" s="174" t="s">
        <v>6</v>
      </c>
      <c r="I6" s="174" t="s">
        <v>5</v>
      </c>
      <c r="J6" s="174" t="s">
        <v>6</v>
      </c>
      <c r="K6" s="173" t="s">
        <v>5</v>
      </c>
      <c r="L6" s="138" t="s">
        <v>6</v>
      </c>
      <c r="M6" s="392"/>
    </row>
    <row r="7" spans="2:14" ht="20.100000000000001" customHeight="1" thickTop="1" thickBot="1" x14ac:dyDescent="0.3">
      <c r="B7" s="240" t="s">
        <v>107</v>
      </c>
      <c r="C7" s="241">
        <v>632</v>
      </c>
      <c r="D7" s="242">
        <v>6.9473452786632958E-2</v>
      </c>
      <c r="E7" s="249">
        <v>748</v>
      </c>
      <c r="F7" s="242">
        <v>7.8819810326659648E-2</v>
      </c>
      <c r="G7" s="243">
        <v>1465</v>
      </c>
      <c r="H7" s="244">
        <v>0.14973426001635323</v>
      </c>
      <c r="I7" s="243">
        <v>1406</v>
      </c>
      <c r="J7" s="244">
        <v>0.13227961238122118</v>
      </c>
      <c r="K7" s="243">
        <v>1517</v>
      </c>
      <c r="L7" s="244">
        <v>0.14379146919431279</v>
      </c>
      <c r="M7" s="245">
        <v>7.8947368421052627E-2</v>
      </c>
      <c r="N7" s="84"/>
    </row>
    <row r="8" spans="2:14" ht="20.100000000000001" customHeight="1" thickTop="1" x14ac:dyDescent="0.25">
      <c r="B8" s="246" t="s">
        <v>108</v>
      </c>
      <c r="C8" s="125">
        <v>1619</v>
      </c>
      <c r="D8" s="175">
        <v>0.17797075959107397</v>
      </c>
      <c r="E8" s="205">
        <v>1637</v>
      </c>
      <c r="F8" s="175">
        <v>0.17249736564805057</v>
      </c>
      <c r="G8" s="127">
        <v>1258</v>
      </c>
      <c r="H8" s="176">
        <v>0.1285772690106296</v>
      </c>
      <c r="I8" s="127">
        <v>1505</v>
      </c>
      <c r="J8" s="176">
        <v>0.14159375294006962</v>
      </c>
      <c r="K8" s="127">
        <v>1261</v>
      </c>
      <c r="L8" s="176">
        <v>0.11952606635071091</v>
      </c>
      <c r="M8" s="247">
        <v>-0.16212624584717608</v>
      </c>
      <c r="N8" s="84"/>
    </row>
    <row r="9" spans="2:14" ht="20.100000000000001" customHeight="1" x14ac:dyDescent="0.25">
      <c r="B9" s="246" t="s">
        <v>109</v>
      </c>
      <c r="C9" s="125">
        <v>607</v>
      </c>
      <c r="D9" s="175">
        <v>6.6725294052984496E-2</v>
      </c>
      <c r="E9" s="205">
        <v>615</v>
      </c>
      <c r="F9" s="175">
        <v>6.4805057955742887E-2</v>
      </c>
      <c r="G9" s="127">
        <v>408</v>
      </c>
      <c r="H9" s="176">
        <v>4.1700735895339326E-2</v>
      </c>
      <c r="I9" s="127">
        <v>411</v>
      </c>
      <c r="J9" s="176">
        <v>3.8667795653401074E-2</v>
      </c>
      <c r="K9" s="127">
        <v>403</v>
      </c>
      <c r="L9" s="176">
        <v>3.8199052132701423E-2</v>
      </c>
      <c r="M9" s="247">
        <v>-1.9464720194647202E-2</v>
      </c>
      <c r="N9" s="84"/>
    </row>
    <row r="10" spans="2:14" ht="20.100000000000001" customHeight="1" x14ac:dyDescent="0.25">
      <c r="B10" s="246" t="s">
        <v>110</v>
      </c>
      <c r="C10" s="125">
        <v>1507</v>
      </c>
      <c r="D10" s="175">
        <v>0.16565900846432891</v>
      </c>
      <c r="E10" s="205">
        <v>1634</v>
      </c>
      <c r="F10" s="175">
        <v>0.17218124341412014</v>
      </c>
      <c r="G10" s="127">
        <v>1249</v>
      </c>
      <c r="H10" s="176">
        <v>0.12765739983646771</v>
      </c>
      <c r="I10" s="127">
        <v>1267</v>
      </c>
      <c r="J10" s="176">
        <v>0.11920218270768652</v>
      </c>
      <c r="K10" s="127">
        <v>1052</v>
      </c>
      <c r="L10" s="176">
        <v>9.971563981042654E-2</v>
      </c>
      <c r="M10" s="247">
        <v>-0.1696921862667719</v>
      </c>
      <c r="N10" s="84"/>
    </row>
    <row r="11" spans="2:14" ht="20.100000000000001" customHeight="1" x14ac:dyDescent="0.25">
      <c r="B11" s="246" t="s">
        <v>111</v>
      </c>
      <c r="C11" s="125">
        <v>1050</v>
      </c>
      <c r="D11" s="175">
        <v>0.11542266681323514</v>
      </c>
      <c r="E11" s="205">
        <v>965</v>
      </c>
      <c r="F11" s="175">
        <v>0.10168598524762908</v>
      </c>
      <c r="G11" s="127">
        <v>627</v>
      </c>
      <c r="H11" s="176">
        <v>6.4084219133278816E-2</v>
      </c>
      <c r="I11" s="127">
        <v>680</v>
      </c>
      <c r="J11" s="176">
        <v>6.3975914949666007E-2</v>
      </c>
      <c r="K11" s="127">
        <v>606</v>
      </c>
      <c r="L11" s="176">
        <v>5.7440758293838864E-2</v>
      </c>
      <c r="M11" s="247">
        <v>-0.10882352941176471</v>
      </c>
      <c r="N11" s="84"/>
    </row>
    <row r="12" spans="2:14" ht="20.100000000000001" customHeight="1" thickBot="1" x14ac:dyDescent="0.3">
      <c r="B12" s="246" t="s">
        <v>112</v>
      </c>
      <c r="C12" s="125">
        <v>866</v>
      </c>
      <c r="D12" s="175">
        <v>9.5196218533582497E-2</v>
      </c>
      <c r="E12" s="205">
        <v>917</v>
      </c>
      <c r="F12" s="175">
        <v>9.6628029504741836E-2</v>
      </c>
      <c r="G12" s="127">
        <v>748</v>
      </c>
      <c r="H12" s="176">
        <v>7.6451349141455432E-2</v>
      </c>
      <c r="I12" s="127">
        <v>805</v>
      </c>
      <c r="J12" s="176">
        <v>7.5736193433060497E-2</v>
      </c>
      <c r="K12" s="127">
        <v>646</v>
      </c>
      <c r="L12" s="176">
        <v>6.1232227488151658E-2</v>
      </c>
      <c r="M12" s="247">
        <v>-0.19751552795031055</v>
      </c>
      <c r="N12" s="84"/>
    </row>
    <row r="13" spans="2:14" ht="20.100000000000001" customHeight="1" thickTop="1" thickBot="1" x14ac:dyDescent="0.3">
      <c r="B13" s="240" t="s">
        <v>113</v>
      </c>
      <c r="C13" s="241">
        <v>5649</v>
      </c>
      <c r="D13" s="251">
        <v>0.62097394745520496</v>
      </c>
      <c r="E13" s="241">
        <v>5768</v>
      </c>
      <c r="F13" s="251">
        <v>0.60779768177028448</v>
      </c>
      <c r="G13" s="241">
        <v>4290</v>
      </c>
      <c r="H13" s="251">
        <v>0.43847097301717086</v>
      </c>
      <c r="I13" s="241">
        <v>4668</v>
      </c>
      <c r="J13" s="251">
        <v>0.43917583968388374</v>
      </c>
      <c r="K13" s="241">
        <v>3968</v>
      </c>
      <c r="L13" s="251">
        <v>0.37611374407582943</v>
      </c>
      <c r="M13" s="245">
        <v>-0.14995715509854327</v>
      </c>
      <c r="N13" s="106"/>
    </row>
    <row r="14" spans="2:14" ht="20.100000000000001" customHeight="1" thickTop="1" x14ac:dyDescent="0.25">
      <c r="B14" s="246" t="s">
        <v>114</v>
      </c>
      <c r="C14" s="125">
        <v>281</v>
      </c>
      <c r="D14" s="175">
        <v>3.088930416620864E-2</v>
      </c>
      <c r="E14" s="205">
        <v>305</v>
      </c>
      <c r="F14" s="175">
        <v>3.2139093782929402E-2</v>
      </c>
      <c r="G14" s="127">
        <v>187</v>
      </c>
      <c r="H14" s="176">
        <v>1.9112837285363858E-2</v>
      </c>
      <c r="I14" s="127">
        <v>171</v>
      </c>
      <c r="J14" s="176">
        <v>1.6088060965283656E-2</v>
      </c>
      <c r="K14" s="127">
        <v>207</v>
      </c>
      <c r="L14" s="176">
        <v>1.9620853080568719E-2</v>
      </c>
      <c r="M14" s="247">
        <v>0.21052631578947367</v>
      </c>
      <c r="N14" s="84"/>
    </row>
    <row r="15" spans="2:14" ht="20.100000000000001" customHeight="1" x14ac:dyDescent="0.25">
      <c r="B15" s="246" t="s">
        <v>115</v>
      </c>
      <c r="C15" s="125">
        <v>886</v>
      </c>
      <c r="D15" s="175">
        <v>9.7394745520501258E-2</v>
      </c>
      <c r="E15" s="205">
        <v>900</v>
      </c>
      <c r="F15" s="175">
        <v>9.4836670179135926E-2</v>
      </c>
      <c r="G15" s="127">
        <v>716</v>
      </c>
      <c r="H15" s="176">
        <v>7.31807031888798E-2</v>
      </c>
      <c r="I15" s="127">
        <v>747</v>
      </c>
      <c r="J15" s="176">
        <v>7.027942421676546E-2</v>
      </c>
      <c r="K15" s="127">
        <v>770</v>
      </c>
      <c r="L15" s="176">
        <v>7.2985781990521331E-2</v>
      </c>
      <c r="M15" s="247">
        <v>3.0789825970548863E-2</v>
      </c>
      <c r="N15" s="84"/>
    </row>
    <row r="16" spans="2:14" ht="20.100000000000001" customHeight="1" x14ac:dyDescent="0.25">
      <c r="B16" s="246" t="s">
        <v>116</v>
      </c>
      <c r="C16" s="125">
        <v>782</v>
      </c>
      <c r="D16" s="175">
        <v>8.5962405188523688E-2</v>
      </c>
      <c r="E16" s="205">
        <v>816</v>
      </c>
      <c r="F16" s="175">
        <v>8.5985247629083245E-2</v>
      </c>
      <c r="G16" s="127">
        <v>682</v>
      </c>
      <c r="H16" s="176">
        <v>6.9705641864268197E-2</v>
      </c>
      <c r="I16" s="127">
        <v>720</v>
      </c>
      <c r="J16" s="176">
        <v>6.7739204064352243E-2</v>
      </c>
      <c r="K16" s="127">
        <v>767</v>
      </c>
      <c r="L16" s="176">
        <v>7.2701421800947866E-2</v>
      </c>
      <c r="M16" s="247">
        <v>6.5277777777777782E-2</v>
      </c>
      <c r="N16" s="84"/>
    </row>
    <row r="17" spans="2:14" ht="20.100000000000001" customHeight="1" x14ac:dyDescent="0.25">
      <c r="B17" s="246" t="s">
        <v>117</v>
      </c>
      <c r="C17" s="125">
        <v>108</v>
      </c>
      <c r="D17" s="175">
        <v>1.1872045729361328E-2</v>
      </c>
      <c r="E17" s="205">
        <v>126</v>
      </c>
      <c r="F17" s="175">
        <v>1.3277133825079031E-2</v>
      </c>
      <c r="G17" s="127">
        <v>116</v>
      </c>
      <c r="H17" s="176">
        <v>1.1856091578086671E-2</v>
      </c>
      <c r="I17" s="127">
        <v>120</v>
      </c>
      <c r="J17" s="176">
        <v>1.1289867344058707E-2</v>
      </c>
      <c r="K17" s="127">
        <v>99</v>
      </c>
      <c r="L17" s="176">
        <v>9.38388625592417E-3</v>
      </c>
      <c r="M17" s="247">
        <v>-0.17499999999999999</v>
      </c>
      <c r="N17" s="84"/>
    </row>
    <row r="18" spans="2:14" ht="20.100000000000001" customHeight="1" thickBot="1" x14ac:dyDescent="0.3">
      <c r="B18" s="246" t="s">
        <v>118</v>
      </c>
      <c r="C18" s="125">
        <v>357</v>
      </c>
      <c r="D18" s="175">
        <v>3.9243706716499946E-2</v>
      </c>
      <c r="E18" s="205">
        <v>368</v>
      </c>
      <c r="F18" s="175">
        <v>3.8777660695468917E-2</v>
      </c>
      <c r="G18" s="127">
        <v>366</v>
      </c>
      <c r="H18" s="176">
        <v>3.7408013082583812E-2</v>
      </c>
      <c r="I18" s="127">
        <v>343</v>
      </c>
      <c r="J18" s="176">
        <v>3.2270204158434471E-2</v>
      </c>
      <c r="K18" s="127">
        <v>341</v>
      </c>
      <c r="L18" s="176">
        <v>3.2322274881516587E-2</v>
      </c>
      <c r="M18" s="247">
        <v>-5.8309037900874635E-3</v>
      </c>
      <c r="N18" s="84"/>
    </row>
    <row r="19" spans="2:14" ht="20.100000000000001" customHeight="1" thickTop="1" thickBot="1" x14ac:dyDescent="0.3">
      <c r="B19" s="240" t="s">
        <v>119</v>
      </c>
      <c r="C19" s="241">
        <v>2414</v>
      </c>
      <c r="D19" s="242">
        <v>0.26536220732109483</v>
      </c>
      <c r="E19" s="249">
        <v>2515</v>
      </c>
      <c r="F19" s="242">
        <v>0.26501580611169651</v>
      </c>
      <c r="G19" s="243">
        <v>2067</v>
      </c>
      <c r="H19" s="244">
        <v>0.21126328699918234</v>
      </c>
      <c r="I19" s="243">
        <v>2101</v>
      </c>
      <c r="J19" s="252">
        <v>0.19766676074889455</v>
      </c>
      <c r="K19" s="243">
        <v>2184</v>
      </c>
      <c r="L19" s="252">
        <v>0.2070142180094787</v>
      </c>
      <c r="M19" s="245">
        <v>3.9504997620180865E-2</v>
      </c>
      <c r="N19" s="106"/>
    </row>
    <row r="20" spans="2:14" ht="20.100000000000001" customHeight="1" thickTop="1" x14ac:dyDescent="0.25">
      <c r="B20" s="246" t="s">
        <v>120</v>
      </c>
      <c r="C20" s="125">
        <v>0</v>
      </c>
      <c r="D20" s="175">
        <v>0</v>
      </c>
      <c r="E20" s="205">
        <v>0</v>
      </c>
      <c r="F20" s="175">
        <v>0</v>
      </c>
      <c r="G20" s="127">
        <v>22</v>
      </c>
      <c r="H20" s="176">
        <v>2.2485690923957483E-3</v>
      </c>
      <c r="I20" s="127">
        <v>18</v>
      </c>
      <c r="J20" s="176">
        <v>1.693480101608806E-3</v>
      </c>
      <c r="K20" s="127">
        <v>16</v>
      </c>
      <c r="L20" s="176">
        <v>1.5165876777251184E-3</v>
      </c>
      <c r="M20" s="247">
        <v>-0.1111111111111111</v>
      </c>
      <c r="N20" s="84"/>
    </row>
    <row r="21" spans="2:14" ht="20.100000000000001" customHeight="1" thickBot="1" x14ac:dyDescent="0.3">
      <c r="B21" s="246" t="s">
        <v>40</v>
      </c>
      <c r="C21" s="125">
        <v>402</v>
      </c>
      <c r="D21" s="175">
        <v>4.4190392437067162E-2</v>
      </c>
      <c r="E21" s="205">
        <v>459</v>
      </c>
      <c r="F21" s="175">
        <v>4.8366701791359323E-2</v>
      </c>
      <c r="G21" s="127">
        <v>1940</v>
      </c>
      <c r="H21" s="176">
        <v>0.1982829108748978</v>
      </c>
      <c r="I21" s="127">
        <v>2436</v>
      </c>
      <c r="J21" s="176">
        <v>0.22918430708439175</v>
      </c>
      <c r="K21" s="127">
        <v>2865</v>
      </c>
      <c r="L21" s="176">
        <v>0.271563981042654</v>
      </c>
      <c r="M21" s="247">
        <v>0.17610837438423646</v>
      </c>
      <c r="N21" s="84"/>
    </row>
    <row r="22" spans="2:14" ht="20.100000000000001" customHeight="1" thickTop="1" thickBot="1" x14ac:dyDescent="0.3">
      <c r="B22" s="141" t="s">
        <v>122</v>
      </c>
      <c r="C22" s="156">
        <v>9097</v>
      </c>
      <c r="D22" s="178">
        <v>1</v>
      </c>
      <c r="E22" s="250">
        <v>9490</v>
      </c>
      <c r="F22" s="178">
        <v>1</v>
      </c>
      <c r="G22" s="157">
        <v>9784</v>
      </c>
      <c r="H22" s="170">
        <v>1</v>
      </c>
      <c r="I22" s="157">
        <v>10629</v>
      </c>
      <c r="J22" s="170">
        <v>1</v>
      </c>
      <c r="K22" s="157">
        <v>10550</v>
      </c>
      <c r="L22" s="170">
        <v>1</v>
      </c>
      <c r="M22" s="248">
        <v>-7.4324960015053161E-3</v>
      </c>
      <c r="N22" s="89"/>
    </row>
    <row r="23" spans="2:14" ht="15.75" thickTop="1" x14ac:dyDescent="0.25"/>
  </sheetData>
  <mergeCells count="10">
    <mergeCell ref="B2:M2"/>
    <mergeCell ref="B3:M3"/>
    <mergeCell ref="B4:B6"/>
    <mergeCell ref="M4:M6"/>
    <mergeCell ref="G5:H5"/>
    <mergeCell ref="K5:L5"/>
    <mergeCell ref="E5:F5"/>
    <mergeCell ref="C5:D5"/>
    <mergeCell ref="C4:L4"/>
    <mergeCell ref="I5:J5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26"/>
  <sheetViews>
    <sheetView topLeftCell="D1" zoomScale="80" zoomScaleNormal="80" workbookViewId="0">
      <selection activeCell="M4" sqref="M4:N21"/>
    </sheetView>
  </sheetViews>
  <sheetFormatPr baseColWidth="10" defaultColWidth="9.140625" defaultRowHeight="15" x14ac:dyDescent="0.25"/>
  <cols>
    <col min="1" max="1" width="9.140625" style="81"/>
    <col min="2" max="2" width="26.85546875" style="81" customWidth="1"/>
    <col min="3" max="12" width="13.7109375" style="81" customWidth="1"/>
    <col min="13" max="16384" width="9.140625" style="81"/>
  </cols>
  <sheetData>
    <row r="1" spans="2:13" ht="15.75" thickBot="1" x14ac:dyDescent="0.3"/>
    <row r="2" spans="2:13" ht="49.9" customHeight="1" thickTop="1" thickBot="1" x14ac:dyDescent="0.3">
      <c r="B2" s="301" t="s">
        <v>300</v>
      </c>
      <c r="C2" s="302"/>
      <c r="D2" s="302"/>
      <c r="E2" s="302"/>
      <c r="F2" s="302"/>
      <c r="G2" s="302"/>
      <c r="H2" s="302"/>
      <c r="I2" s="302"/>
      <c r="J2" s="302"/>
      <c r="K2" s="302"/>
      <c r="L2" s="303"/>
    </row>
    <row r="3" spans="2:13" ht="25.15" customHeight="1" thickTop="1" thickBot="1" x14ac:dyDescent="0.3">
      <c r="B3" s="304" t="s">
        <v>106</v>
      </c>
      <c r="C3" s="308" t="s">
        <v>33</v>
      </c>
      <c r="D3" s="308"/>
      <c r="E3" s="308"/>
      <c r="F3" s="308"/>
      <c r="G3" s="308"/>
      <c r="H3" s="308"/>
      <c r="I3" s="308"/>
      <c r="J3" s="308"/>
      <c r="K3" s="310" t="s">
        <v>32</v>
      </c>
      <c r="L3" s="311"/>
    </row>
    <row r="4" spans="2:13" ht="25.15" customHeight="1" thickTop="1" thickBot="1" x14ac:dyDescent="0.3">
      <c r="B4" s="305"/>
      <c r="C4" s="333" t="s">
        <v>34</v>
      </c>
      <c r="D4" s="334"/>
      <c r="E4" s="335" t="s">
        <v>198</v>
      </c>
      <c r="F4" s="334"/>
      <c r="G4" s="335" t="s">
        <v>53</v>
      </c>
      <c r="H4" s="334"/>
      <c r="I4" s="308" t="s">
        <v>35</v>
      </c>
      <c r="J4" s="309"/>
      <c r="K4" s="314"/>
      <c r="L4" s="315"/>
    </row>
    <row r="5" spans="2:13" ht="25.15" customHeight="1" thickTop="1" thickBot="1" x14ac:dyDescent="0.3">
      <c r="B5" s="358"/>
      <c r="C5" s="172" t="s">
        <v>5</v>
      </c>
      <c r="D5" s="173" t="s">
        <v>6</v>
      </c>
      <c r="E5" s="174" t="s">
        <v>5</v>
      </c>
      <c r="F5" s="173" t="s">
        <v>6</v>
      </c>
      <c r="G5" s="174" t="s">
        <v>5</v>
      </c>
      <c r="H5" s="173" t="s">
        <v>6</v>
      </c>
      <c r="I5" s="174" t="s">
        <v>5</v>
      </c>
      <c r="J5" s="137" t="s">
        <v>6</v>
      </c>
      <c r="K5" s="172" t="s">
        <v>5</v>
      </c>
      <c r="L5" s="138" t="s">
        <v>6</v>
      </c>
    </row>
    <row r="6" spans="2:13" ht="20.100000000000001" customHeight="1" thickTop="1" thickBot="1" x14ac:dyDescent="0.3">
      <c r="B6" s="240" t="s">
        <v>107</v>
      </c>
      <c r="C6" s="241">
        <v>366</v>
      </c>
      <c r="D6" s="242">
        <v>0.11952971913781842</v>
      </c>
      <c r="E6" s="243">
        <v>1085</v>
      </c>
      <c r="F6" s="242">
        <v>0.15268786940613566</v>
      </c>
      <c r="G6" s="243">
        <v>64</v>
      </c>
      <c r="H6" s="242">
        <v>0.1702127659574468</v>
      </c>
      <c r="I6" s="243">
        <v>2</v>
      </c>
      <c r="J6" s="244">
        <v>0.33333333333333331</v>
      </c>
      <c r="K6" s="241">
        <v>1517</v>
      </c>
      <c r="L6" s="254">
        <v>0.14379146919431279</v>
      </c>
      <c r="M6" s="84"/>
    </row>
    <row r="7" spans="2:13" ht="20.100000000000001" customHeight="1" thickTop="1" x14ac:dyDescent="0.25">
      <c r="B7" s="246" t="s">
        <v>108</v>
      </c>
      <c r="C7" s="125">
        <v>297</v>
      </c>
      <c r="D7" s="175">
        <v>9.6995427824951019E-2</v>
      </c>
      <c r="E7" s="127">
        <v>932</v>
      </c>
      <c r="F7" s="175">
        <v>0.13115676892766676</v>
      </c>
      <c r="G7" s="127">
        <v>31</v>
      </c>
      <c r="H7" s="175">
        <v>8.2446808510638292E-2</v>
      </c>
      <c r="I7" s="150">
        <v>1</v>
      </c>
      <c r="J7" s="176">
        <v>0.16666666666666666</v>
      </c>
      <c r="K7" s="148">
        <v>1261</v>
      </c>
      <c r="L7" s="177">
        <v>0.11952606635071091</v>
      </c>
      <c r="M7" s="84"/>
    </row>
    <row r="8" spans="2:13" ht="20.100000000000001" customHeight="1" x14ac:dyDescent="0.25">
      <c r="B8" s="246" t="s">
        <v>109</v>
      </c>
      <c r="C8" s="125">
        <v>109</v>
      </c>
      <c r="D8" s="175">
        <v>3.5597648595689091E-2</v>
      </c>
      <c r="E8" s="127">
        <v>282</v>
      </c>
      <c r="F8" s="175">
        <v>3.9684773430903465E-2</v>
      </c>
      <c r="G8" s="127">
        <v>12</v>
      </c>
      <c r="H8" s="175">
        <v>3.1914893617021274E-2</v>
      </c>
      <c r="I8" s="150">
        <v>0</v>
      </c>
      <c r="J8" s="176">
        <v>0</v>
      </c>
      <c r="K8" s="148">
        <v>403</v>
      </c>
      <c r="L8" s="177">
        <v>3.8199052132701423E-2</v>
      </c>
      <c r="M8" s="84"/>
    </row>
    <row r="9" spans="2:13" ht="20.100000000000001" customHeight="1" x14ac:dyDescent="0.25">
      <c r="B9" s="246" t="s">
        <v>112</v>
      </c>
      <c r="C9" s="125">
        <v>300</v>
      </c>
      <c r="D9" s="175">
        <v>9.7975179621162645E-2</v>
      </c>
      <c r="E9" s="127">
        <v>720</v>
      </c>
      <c r="F9" s="175">
        <v>0.10132282578103012</v>
      </c>
      <c r="G9" s="127">
        <v>32</v>
      </c>
      <c r="H9" s="175">
        <v>8.5106382978723402E-2</v>
      </c>
      <c r="I9" s="150">
        <v>0</v>
      </c>
      <c r="J9" s="176">
        <v>0</v>
      </c>
      <c r="K9" s="148">
        <v>1052</v>
      </c>
      <c r="L9" s="177">
        <v>9.971563981042654E-2</v>
      </c>
      <c r="M9" s="84"/>
    </row>
    <row r="10" spans="2:13" ht="20.100000000000001" customHeight="1" x14ac:dyDescent="0.25">
      <c r="B10" s="246" t="s">
        <v>110</v>
      </c>
      <c r="C10" s="125">
        <v>140</v>
      </c>
      <c r="D10" s="175">
        <v>4.5721750489875895E-2</v>
      </c>
      <c r="E10" s="127">
        <v>446</v>
      </c>
      <c r="F10" s="175">
        <v>6.2763861525471434E-2</v>
      </c>
      <c r="G10" s="127">
        <v>20</v>
      </c>
      <c r="H10" s="175">
        <v>5.3191489361702128E-2</v>
      </c>
      <c r="I10" s="150">
        <v>0</v>
      </c>
      <c r="J10" s="176">
        <v>0</v>
      </c>
      <c r="K10" s="148">
        <v>606</v>
      </c>
      <c r="L10" s="177">
        <v>5.7440758293838864E-2</v>
      </c>
      <c r="M10" s="84"/>
    </row>
    <row r="11" spans="2:13" ht="20.100000000000001" customHeight="1" thickBot="1" x14ac:dyDescent="0.3">
      <c r="B11" s="246" t="s">
        <v>111</v>
      </c>
      <c r="C11" s="125">
        <v>179</v>
      </c>
      <c r="D11" s="175">
        <v>5.8458523840627039E-2</v>
      </c>
      <c r="E11" s="127">
        <v>440</v>
      </c>
      <c r="F11" s="175">
        <v>6.1919504643962849E-2</v>
      </c>
      <c r="G11" s="127">
        <v>27</v>
      </c>
      <c r="H11" s="175">
        <v>7.1808510638297879E-2</v>
      </c>
      <c r="I11" s="150">
        <v>0</v>
      </c>
      <c r="J11" s="176">
        <v>0</v>
      </c>
      <c r="K11" s="148">
        <v>646</v>
      </c>
      <c r="L11" s="177">
        <v>6.1232227488151658E-2</v>
      </c>
      <c r="M11" s="84"/>
    </row>
    <row r="12" spans="2:13" ht="20.100000000000001" customHeight="1" thickTop="1" thickBot="1" x14ac:dyDescent="0.3">
      <c r="B12" s="240" t="s">
        <v>113</v>
      </c>
      <c r="C12" s="241">
        <v>1025</v>
      </c>
      <c r="D12" s="242">
        <v>0.33474853037230567</v>
      </c>
      <c r="E12" s="243">
        <v>2820</v>
      </c>
      <c r="F12" s="242">
        <v>0.39684773430903464</v>
      </c>
      <c r="G12" s="243">
        <v>122</v>
      </c>
      <c r="H12" s="242">
        <v>0.32446808510638298</v>
      </c>
      <c r="I12" s="255">
        <v>1</v>
      </c>
      <c r="J12" s="244">
        <v>0.16666666666666666</v>
      </c>
      <c r="K12" s="241">
        <v>3968</v>
      </c>
      <c r="L12" s="254">
        <v>0.37611374407582937</v>
      </c>
      <c r="M12" s="106"/>
    </row>
    <row r="13" spans="2:13" ht="20.100000000000001" customHeight="1" thickTop="1" x14ac:dyDescent="0.25">
      <c r="B13" s="246" t="s">
        <v>114</v>
      </c>
      <c r="C13" s="125">
        <v>42</v>
      </c>
      <c r="D13" s="175">
        <v>1.3716525146962769E-2</v>
      </c>
      <c r="E13" s="127">
        <v>156</v>
      </c>
      <c r="F13" s="175">
        <v>2.195327891922319E-2</v>
      </c>
      <c r="G13" s="127">
        <v>9</v>
      </c>
      <c r="H13" s="175">
        <v>2.3936170212765957E-2</v>
      </c>
      <c r="I13" s="150">
        <v>0</v>
      </c>
      <c r="J13" s="176">
        <v>0</v>
      </c>
      <c r="K13" s="148">
        <v>207</v>
      </c>
      <c r="L13" s="177">
        <v>1.9620853080568719E-2</v>
      </c>
      <c r="M13" s="84"/>
    </row>
    <row r="14" spans="2:13" ht="20.100000000000001" customHeight="1" x14ac:dyDescent="0.25">
      <c r="B14" s="246" t="s">
        <v>115</v>
      </c>
      <c r="C14" s="125">
        <v>131</v>
      </c>
      <c r="D14" s="175">
        <v>4.2782495101241019E-2</v>
      </c>
      <c r="E14" s="127">
        <v>594</v>
      </c>
      <c r="F14" s="175">
        <v>8.3591331269349839E-2</v>
      </c>
      <c r="G14" s="127">
        <v>44</v>
      </c>
      <c r="H14" s="175">
        <v>0.11702127659574468</v>
      </c>
      <c r="I14" s="150">
        <v>1</v>
      </c>
      <c r="J14" s="176">
        <v>0.16666666666666666</v>
      </c>
      <c r="K14" s="148">
        <v>770</v>
      </c>
      <c r="L14" s="177">
        <v>7.2985781990521331E-2</v>
      </c>
      <c r="M14" s="84"/>
    </row>
    <row r="15" spans="2:13" ht="20.100000000000001" customHeight="1" x14ac:dyDescent="0.25">
      <c r="B15" s="246" t="s">
        <v>116</v>
      </c>
      <c r="C15" s="125">
        <v>172</v>
      </c>
      <c r="D15" s="175">
        <v>5.6172436316133244E-2</v>
      </c>
      <c r="E15" s="127">
        <v>552</v>
      </c>
      <c r="F15" s="175">
        <v>7.7680833098789759E-2</v>
      </c>
      <c r="G15" s="127">
        <v>43</v>
      </c>
      <c r="H15" s="175">
        <v>0.11436170212765957</v>
      </c>
      <c r="I15" s="150">
        <v>0</v>
      </c>
      <c r="J15" s="176">
        <v>0</v>
      </c>
      <c r="K15" s="148">
        <v>767</v>
      </c>
      <c r="L15" s="177">
        <v>7.2701421800947866E-2</v>
      </c>
      <c r="M15" s="84"/>
    </row>
    <row r="16" spans="2:13" ht="20.100000000000001" customHeight="1" x14ac:dyDescent="0.25">
      <c r="B16" s="246" t="s">
        <v>117</v>
      </c>
      <c r="C16" s="125">
        <v>19</v>
      </c>
      <c r="D16" s="175">
        <v>6.2050947093403004E-3</v>
      </c>
      <c r="E16" s="127">
        <v>72</v>
      </c>
      <c r="F16" s="175">
        <v>1.0132282578103011E-2</v>
      </c>
      <c r="G16" s="127">
        <v>7</v>
      </c>
      <c r="H16" s="175">
        <v>1.8617021276595744E-2</v>
      </c>
      <c r="I16" s="150">
        <v>1</v>
      </c>
      <c r="J16" s="176">
        <v>0.16666666666666666</v>
      </c>
      <c r="K16" s="148">
        <v>99</v>
      </c>
      <c r="L16" s="177">
        <v>9.38388625592417E-3</v>
      </c>
      <c r="M16" s="84"/>
    </row>
    <row r="17" spans="2:13" ht="20.100000000000001" customHeight="1" thickBot="1" x14ac:dyDescent="0.3">
      <c r="B17" s="246" t="s">
        <v>118</v>
      </c>
      <c r="C17" s="125">
        <v>86</v>
      </c>
      <c r="D17" s="175">
        <v>2.8086218158066622E-2</v>
      </c>
      <c r="E17" s="127">
        <v>243</v>
      </c>
      <c r="F17" s="175">
        <v>3.4196453701097661E-2</v>
      </c>
      <c r="G17" s="127">
        <v>12</v>
      </c>
      <c r="H17" s="175">
        <v>3.1914893617021274E-2</v>
      </c>
      <c r="I17" s="150">
        <v>0</v>
      </c>
      <c r="J17" s="176">
        <v>0</v>
      </c>
      <c r="K17" s="148">
        <v>341</v>
      </c>
      <c r="L17" s="177">
        <v>3.2322274881516587E-2</v>
      </c>
      <c r="M17" s="84"/>
    </row>
    <row r="18" spans="2:13" ht="20.100000000000001" customHeight="1" thickTop="1" thickBot="1" x14ac:dyDescent="0.3">
      <c r="B18" s="240" t="s">
        <v>119</v>
      </c>
      <c r="C18" s="241">
        <v>450</v>
      </c>
      <c r="D18" s="242">
        <v>0.14696276943174397</v>
      </c>
      <c r="E18" s="243">
        <v>1617</v>
      </c>
      <c r="F18" s="242">
        <v>0.22755417956656346</v>
      </c>
      <c r="G18" s="243">
        <v>115</v>
      </c>
      <c r="H18" s="242">
        <v>0.30585106382978722</v>
      </c>
      <c r="I18" s="255">
        <v>2</v>
      </c>
      <c r="J18" s="244">
        <v>0.33333333333333331</v>
      </c>
      <c r="K18" s="241">
        <v>2184</v>
      </c>
      <c r="L18" s="254">
        <v>0.20701421800947867</v>
      </c>
      <c r="M18" s="106"/>
    </row>
    <row r="19" spans="2:13" ht="20.100000000000001" customHeight="1" thickTop="1" x14ac:dyDescent="0.25">
      <c r="B19" s="246" t="s">
        <v>120</v>
      </c>
      <c r="C19" s="125">
        <v>3</v>
      </c>
      <c r="D19" s="175">
        <v>9.7975179621162642E-4</v>
      </c>
      <c r="E19" s="127">
        <v>13</v>
      </c>
      <c r="F19" s="175">
        <v>1.829439909935266E-3</v>
      </c>
      <c r="G19" s="127">
        <v>0</v>
      </c>
      <c r="H19" s="175">
        <v>0</v>
      </c>
      <c r="I19" s="150">
        <v>0</v>
      </c>
      <c r="J19" s="176">
        <v>0</v>
      </c>
      <c r="K19" s="148">
        <v>16</v>
      </c>
      <c r="L19" s="177">
        <v>1.5165876777251184E-3</v>
      </c>
      <c r="M19" s="84"/>
    </row>
    <row r="20" spans="2:13" ht="20.100000000000001" customHeight="1" thickBot="1" x14ac:dyDescent="0.3">
      <c r="B20" s="246" t="s">
        <v>40</v>
      </c>
      <c r="C20" s="125">
        <v>1218</v>
      </c>
      <c r="D20" s="175">
        <v>0.39777922926192033</v>
      </c>
      <c r="E20" s="127">
        <v>1571</v>
      </c>
      <c r="F20" s="175">
        <v>0.22108077680833099</v>
      </c>
      <c r="G20" s="127">
        <v>75</v>
      </c>
      <c r="H20" s="175">
        <v>0.19946808510638298</v>
      </c>
      <c r="I20" s="150">
        <v>1</v>
      </c>
      <c r="J20" s="176">
        <v>0.16666666666666666</v>
      </c>
      <c r="K20" s="148">
        <v>2865</v>
      </c>
      <c r="L20" s="177">
        <v>0.271563981042654</v>
      </c>
      <c r="M20" s="84"/>
    </row>
    <row r="21" spans="2:13" ht="20.100000000000001" customHeight="1" thickTop="1" thickBot="1" x14ac:dyDescent="0.3">
      <c r="B21" s="141" t="s">
        <v>32</v>
      </c>
      <c r="C21" s="144">
        <v>3062</v>
      </c>
      <c r="D21" s="178">
        <v>1</v>
      </c>
      <c r="E21" s="146">
        <v>7106</v>
      </c>
      <c r="F21" s="178">
        <v>1</v>
      </c>
      <c r="G21" s="146">
        <v>376</v>
      </c>
      <c r="H21" s="178">
        <v>1</v>
      </c>
      <c r="I21" s="186">
        <v>6</v>
      </c>
      <c r="J21" s="170">
        <v>0.99999999999999989</v>
      </c>
      <c r="K21" s="156">
        <v>10550</v>
      </c>
      <c r="L21" s="179">
        <v>0.99999999999999989</v>
      </c>
      <c r="M21" s="89"/>
    </row>
    <row r="22" spans="2:13" ht="16.5" thickTop="1" thickBot="1" x14ac:dyDescent="0.3">
      <c r="B22" s="253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3" ht="15.75" thickTop="1" x14ac:dyDescent="0.25">
      <c r="B23" s="180" t="s">
        <v>36</v>
      </c>
      <c r="C23" s="181"/>
      <c r="D23" s="139"/>
      <c r="E23" s="98"/>
      <c r="F23" s="98"/>
      <c r="G23" s="98"/>
      <c r="H23" s="98"/>
      <c r="I23" s="98"/>
      <c r="J23" s="98"/>
      <c r="K23" s="98"/>
      <c r="L23" s="98"/>
    </row>
    <row r="24" spans="2:13" ht="15.75" thickBot="1" x14ac:dyDescent="0.3">
      <c r="B24" s="182" t="s">
        <v>199</v>
      </c>
      <c r="C24" s="183"/>
      <c r="D24" s="140"/>
      <c r="E24" s="98"/>
      <c r="F24" s="98"/>
      <c r="G24" s="98"/>
      <c r="H24" s="98"/>
      <c r="I24" s="98"/>
      <c r="J24" s="98"/>
      <c r="K24" s="98"/>
      <c r="L24" s="98"/>
    </row>
    <row r="25" spans="2:13" ht="15.75" thickTop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3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Y28"/>
  <sheetViews>
    <sheetView topLeftCell="C1" zoomScale="80" zoomScaleNormal="80" workbookViewId="0">
      <selection activeCell="Y7" sqref="Y7:Z23"/>
    </sheetView>
  </sheetViews>
  <sheetFormatPr baseColWidth="10" defaultColWidth="9.140625" defaultRowHeight="15" x14ac:dyDescent="0.25"/>
  <cols>
    <col min="1" max="1" width="9.140625" style="81"/>
    <col min="2" max="2" width="30.7109375" style="81" customWidth="1"/>
    <col min="3" max="24" width="13.7109375" style="81" customWidth="1"/>
    <col min="25" max="16384" width="9.140625" style="81"/>
  </cols>
  <sheetData>
    <row r="1" spans="2:25" ht="15.75" thickBot="1" x14ac:dyDescent="0.3"/>
    <row r="2" spans="2:25" ht="24.95" customHeight="1" thickTop="1" thickBot="1" x14ac:dyDescent="0.3">
      <c r="B2" s="301" t="s">
        <v>301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3"/>
    </row>
    <row r="3" spans="2:25" ht="24.95" customHeight="1" thickTop="1" thickBot="1" x14ac:dyDescent="0.3">
      <c r="B3" s="304" t="s">
        <v>106</v>
      </c>
      <c r="C3" s="308" t="s">
        <v>37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10" t="s">
        <v>32</v>
      </c>
      <c r="X3" s="311"/>
    </row>
    <row r="4" spans="2:25" ht="24.95" customHeight="1" thickTop="1" thickBot="1" x14ac:dyDescent="0.3">
      <c r="B4" s="370"/>
      <c r="C4" s="333" t="s">
        <v>38</v>
      </c>
      <c r="D4" s="371"/>
      <c r="E4" s="371"/>
      <c r="F4" s="371"/>
      <c r="G4" s="371"/>
      <c r="H4" s="371"/>
      <c r="I4" s="371"/>
      <c r="J4" s="371"/>
      <c r="K4" s="371"/>
      <c r="L4" s="372"/>
      <c r="M4" s="333" t="s">
        <v>39</v>
      </c>
      <c r="N4" s="308"/>
      <c r="O4" s="308"/>
      <c r="P4" s="308"/>
      <c r="Q4" s="308"/>
      <c r="R4" s="308"/>
      <c r="S4" s="308"/>
      <c r="T4" s="308"/>
      <c r="U4" s="308"/>
      <c r="V4" s="309"/>
      <c r="W4" s="312"/>
      <c r="X4" s="313"/>
    </row>
    <row r="5" spans="2:25" ht="24.95" customHeight="1" thickTop="1" thickBot="1" x14ac:dyDescent="0.3">
      <c r="B5" s="370"/>
      <c r="C5" s="333" t="s">
        <v>33</v>
      </c>
      <c r="D5" s="308"/>
      <c r="E5" s="308"/>
      <c r="F5" s="308"/>
      <c r="G5" s="308"/>
      <c r="H5" s="308"/>
      <c r="I5" s="308"/>
      <c r="J5" s="309"/>
      <c r="K5" s="359" t="s">
        <v>32</v>
      </c>
      <c r="L5" s="365"/>
      <c r="M5" s="333" t="s">
        <v>33</v>
      </c>
      <c r="N5" s="308"/>
      <c r="O5" s="308"/>
      <c r="P5" s="308"/>
      <c r="Q5" s="308"/>
      <c r="R5" s="308"/>
      <c r="S5" s="308"/>
      <c r="T5" s="308"/>
      <c r="U5" s="359" t="s">
        <v>32</v>
      </c>
      <c r="V5" s="365"/>
      <c r="W5" s="312"/>
      <c r="X5" s="313"/>
    </row>
    <row r="6" spans="2:25" ht="24.95" customHeight="1" thickTop="1" thickBot="1" x14ac:dyDescent="0.3">
      <c r="B6" s="370"/>
      <c r="C6" s="333" t="s">
        <v>34</v>
      </c>
      <c r="D6" s="334"/>
      <c r="E6" s="335" t="s">
        <v>198</v>
      </c>
      <c r="F6" s="334"/>
      <c r="G6" s="335" t="s">
        <v>53</v>
      </c>
      <c r="H6" s="334"/>
      <c r="I6" s="375" t="s">
        <v>35</v>
      </c>
      <c r="J6" s="375"/>
      <c r="K6" s="361"/>
      <c r="L6" s="366"/>
      <c r="M6" s="333" t="s">
        <v>34</v>
      </c>
      <c r="N6" s="334"/>
      <c r="O6" s="335" t="s">
        <v>198</v>
      </c>
      <c r="P6" s="334"/>
      <c r="Q6" s="335" t="s">
        <v>53</v>
      </c>
      <c r="R6" s="334"/>
      <c r="S6" s="375" t="s">
        <v>35</v>
      </c>
      <c r="T6" s="375"/>
      <c r="U6" s="373"/>
      <c r="V6" s="374"/>
      <c r="W6" s="314"/>
      <c r="X6" s="315"/>
    </row>
    <row r="7" spans="2:25" ht="24.95" customHeight="1" thickTop="1" thickBot="1" x14ac:dyDescent="0.3">
      <c r="B7" s="332"/>
      <c r="C7" s="172" t="s">
        <v>5</v>
      </c>
      <c r="D7" s="173" t="s">
        <v>6</v>
      </c>
      <c r="E7" s="174" t="s">
        <v>5</v>
      </c>
      <c r="F7" s="173" t="s">
        <v>6</v>
      </c>
      <c r="G7" s="174" t="s">
        <v>5</v>
      </c>
      <c r="H7" s="173" t="s">
        <v>6</v>
      </c>
      <c r="I7" s="174" t="s">
        <v>5</v>
      </c>
      <c r="J7" s="137" t="s">
        <v>6</v>
      </c>
      <c r="K7" s="172" t="s">
        <v>5</v>
      </c>
      <c r="L7" s="138" t="s">
        <v>6</v>
      </c>
      <c r="M7" s="172" t="s">
        <v>5</v>
      </c>
      <c r="N7" s="173" t="s">
        <v>6</v>
      </c>
      <c r="O7" s="174" t="s">
        <v>5</v>
      </c>
      <c r="P7" s="173" t="s">
        <v>6</v>
      </c>
      <c r="Q7" s="174" t="s">
        <v>5</v>
      </c>
      <c r="R7" s="173" t="s">
        <v>6</v>
      </c>
      <c r="S7" s="174" t="s">
        <v>5</v>
      </c>
      <c r="T7" s="137" t="s">
        <v>6</v>
      </c>
      <c r="U7" s="172" t="s">
        <v>5</v>
      </c>
      <c r="V7" s="138" t="s">
        <v>6</v>
      </c>
      <c r="W7" s="172" t="s">
        <v>5</v>
      </c>
      <c r="X7" s="138" t="s">
        <v>6</v>
      </c>
    </row>
    <row r="8" spans="2:25" ht="20.100000000000001" customHeight="1" thickTop="1" thickBot="1" x14ac:dyDescent="0.3">
      <c r="B8" s="240" t="s">
        <v>107</v>
      </c>
      <c r="C8" s="241">
        <v>240</v>
      </c>
      <c r="D8" s="242">
        <v>0.11730205278592376</v>
      </c>
      <c r="E8" s="243">
        <v>692</v>
      </c>
      <c r="F8" s="242">
        <v>0.15306348153063482</v>
      </c>
      <c r="G8" s="243">
        <v>39</v>
      </c>
      <c r="H8" s="242">
        <v>0.16883116883116883</v>
      </c>
      <c r="I8" s="255">
        <v>1</v>
      </c>
      <c r="J8" s="244">
        <v>0.25</v>
      </c>
      <c r="K8" s="241">
        <v>972</v>
      </c>
      <c r="L8" s="254">
        <v>0.14289914730961481</v>
      </c>
      <c r="M8" s="241">
        <v>126</v>
      </c>
      <c r="N8" s="242">
        <v>0.12401574803149606</v>
      </c>
      <c r="O8" s="243">
        <v>393</v>
      </c>
      <c r="P8" s="242">
        <v>0.15203094777562862</v>
      </c>
      <c r="Q8" s="243">
        <v>25</v>
      </c>
      <c r="R8" s="242">
        <v>0.17241379310344829</v>
      </c>
      <c r="S8" s="255">
        <v>1</v>
      </c>
      <c r="T8" s="244">
        <v>0.5</v>
      </c>
      <c r="U8" s="241">
        <v>545</v>
      </c>
      <c r="V8" s="254">
        <v>0.14541088580576308</v>
      </c>
      <c r="W8" s="241">
        <v>1517</v>
      </c>
      <c r="X8" s="254">
        <v>0.14379146919431279</v>
      </c>
      <c r="Y8" s="84"/>
    </row>
    <row r="9" spans="2:25" ht="20.100000000000001" customHeight="1" thickTop="1" x14ac:dyDescent="0.25">
      <c r="B9" s="246" t="s">
        <v>108</v>
      </c>
      <c r="C9" s="125">
        <v>178</v>
      </c>
      <c r="D9" s="175">
        <v>8.6999022482893457E-2</v>
      </c>
      <c r="E9" s="127">
        <v>484</v>
      </c>
      <c r="F9" s="175">
        <v>0.1070559610705596</v>
      </c>
      <c r="G9" s="127">
        <v>14</v>
      </c>
      <c r="H9" s="175">
        <v>6.0606060606060608E-2</v>
      </c>
      <c r="I9" s="150">
        <v>1</v>
      </c>
      <c r="J9" s="176">
        <v>0.25</v>
      </c>
      <c r="K9" s="256">
        <v>677</v>
      </c>
      <c r="L9" s="177">
        <v>9.9529550132314029E-2</v>
      </c>
      <c r="M9" s="125">
        <v>119</v>
      </c>
      <c r="N9" s="175">
        <v>0.1171259842519685</v>
      </c>
      <c r="O9" s="127">
        <v>448</v>
      </c>
      <c r="P9" s="175">
        <v>0.17330754352030947</v>
      </c>
      <c r="Q9" s="127">
        <v>17</v>
      </c>
      <c r="R9" s="175">
        <v>0.11724137931034483</v>
      </c>
      <c r="S9" s="150">
        <v>0</v>
      </c>
      <c r="T9" s="176">
        <v>0</v>
      </c>
      <c r="U9" s="256">
        <v>584</v>
      </c>
      <c r="V9" s="177">
        <v>0.15581643543223053</v>
      </c>
      <c r="W9" s="256">
        <v>1261</v>
      </c>
      <c r="X9" s="177">
        <v>0.11952606635071091</v>
      </c>
      <c r="Y9" s="84"/>
    </row>
    <row r="10" spans="2:25" ht="20.100000000000001" customHeight="1" x14ac:dyDescent="0.25">
      <c r="B10" s="246" t="s">
        <v>109</v>
      </c>
      <c r="C10" s="125">
        <v>74</v>
      </c>
      <c r="D10" s="175">
        <v>3.6168132942326493E-2</v>
      </c>
      <c r="E10" s="127">
        <v>172</v>
      </c>
      <c r="F10" s="175">
        <v>3.8044680380446803E-2</v>
      </c>
      <c r="G10" s="127">
        <v>7</v>
      </c>
      <c r="H10" s="175">
        <v>3.0303030303030304E-2</v>
      </c>
      <c r="I10" s="150">
        <v>0</v>
      </c>
      <c r="J10" s="176">
        <v>0</v>
      </c>
      <c r="K10" s="256">
        <v>253</v>
      </c>
      <c r="L10" s="177">
        <v>3.7194942663922377E-2</v>
      </c>
      <c r="M10" s="125">
        <v>35</v>
      </c>
      <c r="N10" s="175">
        <v>3.4448818897637797E-2</v>
      </c>
      <c r="O10" s="127">
        <v>110</v>
      </c>
      <c r="P10" s="175">
        <v>4.2553191489361701E-2</v>
      </c>
      <c r="Q10" s="127">
        <v>5</v>
      </c>
      <c r="R10" s="175">
        <v>3.4482758620689655E-2</v>
      </c>
      <c r="S10" s="150">
        <v>0</v>
      </c>
      <c r="T10" s="176">
        <v>0</v>
      </c>
      <c r="U10" s="256">
        <v>150</v>
      </c>
      <c r="V10" s="177">
        <v>4.0021344717182494E-2</v>
      </c>
      <c r="W10" s="256">
        <v>403</v>
      </c>
      <c r="X10" s="177">
        <v>3.8199052132701423E-2</v>
      </c>
      <c r="Y10" s="84"/>
    </row>
    <row r="11" spans="2:25" ht="20.100000000000001" customHeight="1" x14ac:dyDescent="0.25">
      <c r="B11" s="246" t="s">
        <v>110</v>
      </c>
      <c r="C11" s="125">
        <v>193</v>
      </c>
      <c r="D11" s="175">
        <v>9.4330400782013685E-2</v>
      </c>
      <c r="E11" s="127">
        <v>442</v>
      </c>
      <c r="F11" s="175">
        <v>9.7765980977659817E-2</v>
      </c>
      <c r="G11" s="127">
        <v>23</v>
      </c>
      <c r="H11" s="175">
        <v>9.9567099567099568E-2</v>
      </c>
      <c r="I11" s="150">
        <v>0</v>
      </c>
      <c r="J11" s="176">
        <v>0</v>
      </c>
      <c r="K11" s="256">
        <v>658</v>
      </c>
      <c r="L11" s="177">
        <v>9.6736254042928557E-2</v>
      </c>
      <c r="M11" s="125">
        <v>107</v>
      </c>
      <c r="N11" s="175">
        <v>0.10531496062992125</v>
      </c>
      <c r="O11" s="127">
        <v>278</v>
      </c>
      <c r="P11" s="175">
        <v>0.10754352030947775</v>
      </c>
      <c r="Q11" s="127">
        <v>9</v>
      </c>
      <c r="R11" s="175">
        <v>6.2068965517241378E-2</v>
      </c>
      <c r="S11" s="150">
        <v>0</v>
      </c>
      <c r="T11" s="176">
        <v>0</v>
      </c>
      <c r="U11" s="256">
        <v>394</v>
      </c>
      <c r="V11" s="177">
        <v>0.10512273212379936</v>
      </c>
      <c r="W11" s="256">
        <v>1052</v>
      </c>
      <c r="X11" s="177">
        <v>9.971563981042654E-2</v>
      </c>
      <c r="Y11" s="84"/>
    </row>
    <row r="12" spans="2:25" ht="20.100000000000001" customHeight="1" x14ac:dyDescent="0.25">
      <c r="B12" s="246" t="s">
        <v>111</v>
      </c>
      <c r="C12" s="125">
        <v>78</v>
      </c>
      <c r="D12" s="175">
        <v>3.8123167155425221E-2</v>
      </c>
      <c r="E12" s="127">
        <v>249</v>
      </c>
      <c r="F12" s="175">
        <v>5.5076310550763105E-2</v>
      </c>
      <c r="G12" s="127">
        <v>11</v>
      </c>
      <c r="H12" s="175">
        <v>4.7619047619047616E-2</v>
      </c>
      <c r="I12" s="150">
        <v>0</v>
      </c>
      <c r="J12" s="176">
        <v>0</v>
      </c>
      <c r="K12" s="256">
        <v>338</v>
      </c>
      <c r="L12" s="177">
        <v>4.9691267274331076E-2</v>
      </c>
      <c r="M12" s="125">
        <v>62</v>
      </c>
      <c r="N12" s="175">
        <v>6.1023622047244097E-2</v>
      </c>
      <c r="O12" s="127">
        <v>197</v>
      </c>
      <c r="P12" s="175">
        <v>7.6208897485493227E-2</v>
      </c>
      <c r="Q12" s="127">
        <v>9</v>
      </c>
      <c r="R12" s="175">
        <v>6.2068965517241378E-2</v>
      </c>
      <c r="S12" s="150">
        <v>0</v>
      </c>
      <c r="T12" s="176">
        <v>0</v>
      </c>
      <c r="U12" s="256">
        <v>268</v>
      </c>
      <c r="V12" s="177">
        <v>7.1504802561366057E-2</v>
      </c>
      <c r="W12" s="256">
        <v>606</v>
      </c>
      <c r="X12" s="177">
        <v>5.7440758293838864E-2</v>
      </c>
      <c r="Y12" s="84"/>
    </row>
    <row r="13" spans="2:25" ht="20.100000000000001" customHeight="1" thickBot="1" x14ac:dyDescent="0.3">
      <c r="B13" s="246" t="s">
        <v>112</v>
      </c>
      <c r="C13" s="125">
        <v>115</v>
      </c>
      <c r="D13" s="175">
        <v>5.6207233626588464E-2</v>
      </c>
      <c r="E13" s="127">
        <v>242</v>
      </c>
      <c r="F13" s="175">
        <v>5.3527980535279802E-2</v>
      </c>
      <c r="G13" s="127">
        <v>15</v>
      </c>
      <c r="H13" s="175">
        <v>6.4935064935064929E-2</v>
      </c>
      <c r="I13" s="150">
        <v>0</v>
      </c>
      <c r="J13" s="176">
        <v>0</v>
      </c>
      <c r="K13" s="256">
        <v>372</v>
      </c>
      <c r="L13" s="177">
        <v>5.468979711849456E-2</v>
      </c>
      <c r="M13" s="125">
        <v>64</v>
      </c>
      <c r="N13" s="175">
        <v>6.2992125984251968E-2</v>
      </c>
      <c r="O13" s="127">
        <v>198</v>
      </c>
      <c r="P13" s="175">
        <v>7.6595744680851063E-2</v>
      </c>
      <c r="Q13" s="127">
        <v>12</v>
      </c>
      <c r="R13" s="175">
        <v>8.2758620689655171E-2</v>
      </c>
      <c r="S13" s="150">
        <v>0</v>
      </c>
      <c r="T13" s="176">
        <v>0</v>
      </c>
      <c r="U13" s="256">
        <v>274</v>
      </c>
      <c r="V13" s="177">
        <v>7.3105656350053366E-2</v>
      </c>
      <c r="W13" s="256">
        <v>646</v>
      </c>
      <c r="X13" s="177">
        <v>6.1232227488151658E-2</v>
      </c>
      <c r="Y13" s="84"/>
    </row>
    <row r="14" spans="2:25" ht="20.100000000000001" customHeight="1" thickTop="1" thickBot="1" x14ac:dyDescent="0.3">
      <c r="B14" s="240" t="s">
        <v>113</v>
      </c>
      <c r="C14" s="241">
        <v>638</v>
      </c>
      <c r="D14" s="242">
        <v>0.31182795698924731</v>
      </c>
      <c r="E14" s="243">
        <v>1589</v>
      </c>
      <c r="F14" s="242">
        <v>0.35147091351470916</v>
      </c>
      <c r="G14" s="243">
        <v>70</v>
      </c>
      <c r="H14" s="242">
        <v>0.30303030303030304</v>
      </c>
      <c r="I14" s="255">
        <v>1</v>
      </c>
      <c r="J14" s="244">
        <v>0.25</v>
      </c>
      <c r="K14" s="241">
        <v>2298</v>
      </c>
      <c r="L14" s="254">
        <v>0.33784181123199059</v>
      </c>
      <c r="M14" s="241">
        <v>387</v>
      </c>
      <c r="N14" s="242">
        <v>0.38090551181102361</v>
      </c>
      <c r="O14" s="243">
        <v>1231</v>
      </c>
      <c r="P14" s="242">
        <v>0.47620889748549322</v>
      </c>
      <c r="Q14" s="243">
        <v>52</v>
      </c>
      <c r="R14" s="242">
        <v>0.35862068965517241</v>
      </c>
      <c r="S14" s="255">
        <v>0</v>
      </c>
      <c r="T14" s="244">
        <v>0</v>
      </c>
      <c r="U14" s="241">
        <v>1670</v>
      </c>
      <c r="V14" s="254">
        <v>0.44557097118463179</v>
      </c>
      <c r="W14" s="241">
        <v>3968</v>
      </c>
      <c r="X14" s="254">
        <v>0.37611374407582937</v>
      </c>
      <c r="Y14" s="106"/>
    </row>
    <row r="15" spans="2:25" ht="20.100000000000001" customHeight="1" thickTop="1" x14ac:dyDescent="0.25">
      <c r="B15" s="246" t="s">
        <v>114</v>
      </c>
      <c r="C15" s="125">
        <v>25</v>
      </c>
      <c r="D15" s="175">
        <v>1.2218963831867057E-2</v>
      </c>
      <c r="E15" s="127">
        <v>98</v>
      </c>
      <c r="F15" s="175">
        <v>2.1676620216766203E-2</v>
      </c>
      <c r="G15" s="127">
        <v>7</v>
      </c>
      <c r="H15" s="175">
        <v>3.0303030303030304E-2</v>
      </c>
      <c r="I15" s="150">
        <v>0</v>
      </c>
      <c r="J15" s="176">
        <v>0</v>
      </c>
      <c r="K15" s="256">
        <v>130</v>
      </c>
      <c r="L15" s="177">
        <v>1.9112025874742724E-2</v>
      </c>
      <c r="M15" s="125">
        <v>17</v>
      </c>
      <c r="N15" s="175">
        <v>1.6732283464566931E-2</v>
      </c>
      <c r="O15" s="127">
        <v>58</v>
      </c>
      <c r="P15" s="175">
        <v>2.243713733075435E-2</v>
      </c>
      <c r="Q15" s="127">
        <v>2</v>
      </c>
      <c r="R15" s="175">
        <v>1.3793103448275862E-2</v>
      </c>
      <c r="S15" s="150">
        <v>0</v>
      </c>
      <c r="T15" s="176">
        <v>0</v>
      </c>
      <c r="U15" s="256">
        <v>77</v>
      </c>
      <c r="V15" s="177">
        <v>2.0544290288153681E-2</v>
      </c>
      <c r="W15" s="256">
        <v>207</v>
      </c>
      <c r="X15" s="177">
        <v>1.9620853080568719E-2</v>
      </c>
      <c r="Y15" s="84"/>
    </row>
    <row r="16" spans="2:25" ht="20.100000000000001" customHeight="1" x14ac:dyDescent="0.25">
      <c r="B16" s="246" t="s">
        <v>115</v>
      </c>
      <c r="C16" s="125">
        <v>87</v>
      </c>
      <c r="D16" s="175">
        <v>4.2521994134897358E-2</v>
      </c>
      <c r="E16" s="127">
        <v>377</v>
      </c>
      <c r="F16" s="175">
        <v>8.3388630833886312E-2</v>
      </c>
      <c r="G16" s="127">
        <v>20</v>
      </c>
      <c r="H16" s="175">
        <v>8.6580086580086577E-2</v>
      </c>
      <c r="I16" s="150">
        <v>0</v>
      </c>
      <c r="J16" s="176">
        <v>0</v>
      </c>
      <c r="K16" s="256">
        <v>484</v>
      </c>
      <c r="L16" s="177">
        <v>7.1155542487503678E-2</v>
      </c>
      <c r="M16" s="125">
        <v>44</v>
      </c>
      <c r="N16" s="175">
        <v>4.3307086614173228E-2</v>
      </c>
      <c r="O16" s="127">
        <v>217</v>
      </c>
      <c r="P16" s="175">
        <v>8.3945841392649906E-2</v>
      </c>
      <c r="Q16" s="127">
        <v>24</v>
      </c>
      <c r="R16" s="175">
        <v>0.16551724137931034</v>
      </c>
      <c r="S16" s="150">
        <v>1</v>
      </c>
      <c r="T16" s="176">
        <v>0.5</v>
      </c>
      <c r="U16" s="256">
        <v>286</v>
      </c>
      <c r="V16" s="177">
        <v>7.6307363927427957E-2</v>
      </c>
      <c r="W16" s="256">
        <v>770</v>
      </c>
      <c r="X16" s="177">
        <v>7.2985781990521331E-2</v>
      </c>
      <c r="Y16" s="84"/>
    </row>
    <row r="17" spans="2:25" ht="20.100000000000001" customHeight="1" x14ac:dyDescent="0.25">
      <c r="B17" s="246" t="s">
        <v>116</v>
      </c>
      <c r="C17" s="125">
        <v>122</v>
      </c>
      <c r="D17" s="175">
        <v>5.9628543499511244E-2</v>
      </c>
      <c r="E17" s="127">
        <v>375</v>
      </c>
      <c r="F17" s="175">
        <v>8.2946250829462512E-2</v>
      </c>
      <c r="G17" s="127">
        <v>31</v>
      </c>
      <c r="H17" s="175">
        <v>0.13419913419913421</v>
      </c>
      <c r="I17" s="150">
        <v>0</v>
      </c>
      <c r="J17" s="176">
        <v>0</v>
      </c>
      <c r="K17" s="256">
        <v>528</v>
      </c>
      <c r="L17" s="177">
        <v>7.762422816818583E-2</v>
      </c>
      <c r="M17" s="125">
        <v>50</v>
      </c>
      <c r="N17" s="175">
        <v>4.9212598425196853E-2</v>
      </c>
      <c r="O17" s="127">
        <v>177</v>
      </c>
      <c r="P17" s="175">
        <v>6.8471953578336561E-2</v>
      </c>
      <c r="Q17" s="127">
        <v>12</v>
      </c>
      <c r="R17" s="175">
        <v>8.2758620689655171E-2</v>
      </c>
      <c r="S17" s="150">
        <v>0</v>
      </c>
      <c r="T17" s="176">
        <v>0</v>
      </c>
      <c r="U17" s="256">
        <v>239</v>
      </c>
      <c r="V17" s="177">
        <v>6.3767342582710773E-2</v>
      </c>
      <c r="W17" s="256">
        <v>767</v>
      </c>
      <c r="X17" s="177">
        <v>7.2701421800947866E-2</v>
      </c>
      <c r="Y17" s="84"/>
    </row>
    <row r="18" spans="2:25" ht="20.100000000000001" customHeight="1" x14ac:dyDescent="0.25">
      <c r="B18" s="246" t="s">
        <v>117</v>
      </c>
      <c r="C18" s="125">
        <v>13</v>
      </c>
      <c r="D18" s="175">
        <v>6.3538611925708704E-3</v>
      </c>
      <c r="E18" s="127">
        <v>48</v>
      </c>
      <c r="F18" s="175">
        <v>1.0617120106171201E-2</v>
      </c>
      <c r="G18" s="127">
        <v>4</v>
      </c>
      <c r="H18" s="175">
        <v>1.7316017316017316E-2</v>
      </c>
      <c r="I18" s="150">
        <v>1</v>
      </c>
      <c r="J18" s="176">
        <v>0.25</v>
      </c>
      <c r="K18" s="256">
        <v>66</v>
      </c>
      <c r="L18" s="177">
        <v>9.7030285210232287E-3</v>
      </c>
      <c r="M18" s="125">
        <v>6</v>
      </c>
      <c r="N18" s="175">
        <v>5.905511811023622E-3</v>
      </c>
      <c r="O18" s="127">
        <v>24</v>
      </c>
      <c r="P18" s="175">
        <v>9.2843326885880071E-3</v>
      </c>
      <c r="Q18" s="127">
        <v>3</v>
      </c>
      <c r="R18" s="175">
        <v>2.0689655172413793E-2</v>
      </c>
      <c r="S18" s="150">
        <v>0</v>
      </c>
      <c r="T18" s="176">
        <v>0</v>
      </c>
      <c r="U18" s="256">
        <v>33</v>
      </c>
      <c r="V18" s="177">
        <v>8.8046958377801486E-3</v>
      </c>
      <c r="W18" s="256">
        <v>99</v>
      </c>
      <c r="X18" s="177">
        <v>9.38388625592417E-3</v>
      </c>
      <c r="Y18" s="84"/>
    </row>
    <row r="19" spans="2:25" ht="20.100000000000001" customHeight="1" thickBot="1" x14ac:dyDescent="0.3">
      <c r="B19" s="246" t="s">
        <v>118</v>
      </c>
      <c r="C19" s="125">
        <v>59</v>
      </c>
      <c r="D19" s="175">
        <v>2.8836754643206255E-2</v>
      </c>
      <c r="E19" s="127">
        <v>137</v>
      </c>
      <c r="F19" s="175">
        <v>3.0303030303030304E-2</v>
      </c>
      <c r="G19" s="127">
        <v>7</v>
      </c>
      <c r="H19" s="175">
        <v>3.0303030303030304E-2</v>
      </c>
      <c r="I19" s="150">
        <v>0</v>
      </c>
      <c r="J19" s="176">
        <v>0</v>
      </c>
      <c r="K19" s="256">
        <v>203</v>
      </c>
      <c r="L19" s="177">
        <v>2.9844163481329022E-2</v>
      </c>
      <c r="M19" s="125">
        <v>27</v>
      </c>
      <c r="N19" s="175">
        <v>2.6574803149606301E-2</v>
      </c>
      <c r="O19" s="127">
        <v>106</v>
      </c>
      <c r="P19" s="175">
        <v>4.1005802707930368E-2</v>
      </c>
      <c r="Q19" s="127">
        <v>5</v>
      </c>
      <c r="R19" s="175">
        <v>3.4482758620689655E-2</v>
      </c>
      <c r="S19" s="150">
        <v>0</v>
      </c>
      <c r="T19" s="176">
        <v>0</v>
      </c>
      <c r="U19" s="256">
        <v>138</v>
      </c>
      <c r="V19" s="177">
        <v>3.6819637139807897E-2</v>
      </c>
      <c r="W19" s="256">
        <v>341</v>
      </c>
      <c r="X19" s="177">
        <v>3.2322274881516587E-2</v>
      </c>
      <c r="Y19" s="84"/>
    </row>
    <row r="20" spans="2:25" ht="20.100000000000001" customHeight="1" thickTop="1" thickBot="1" x14ac:dyDescent="0.3">
      <c r="B20" s="240" t="s">
        <v>119</v>
      </c>
      <c r="C20" s="241">
        <v>306</v>
      </c>
      <c r="D20" s="242">
        <v>0.14956011730205279</v>
      </c>
      <c r="E20" s="243">
        <v>1035</v>
      </c>
      <c r="F20" s="242">
        <v>0.22893165228931653</v>
      </c>
      <c r="G20" s="243">
        <v>69</v>
      </c>
      <c r="H20" s="242">
        <v>0.29870129870129869</v>
      </c>
      <c r="I20" s="255">
        <v>1</v>
      </c>
      <c r="J20" s="244">
        <v>0.25</v>
      </c>
      <c r="K20" s="241">
        <v>1411</v>
      </c>
      <c r="L20" s="254">
        <v>0.20743898853278447</v>
      </c>
      <c r="M20" s="241">
        <v>144</v>
      </c>
      <c r="N20" s="242">
        <v>0.14173228346456693</v>
      </c>
      <c r="O20" s="243">
        <v>582</v>
      </c>
      <c r="P20" s="242">
        <v>0.22514506769825918</v>
      </c>
      <c r="Q20" s="243">
        <v>46</v>
      </c>
      <c r="R20" s="242">
        <v>0.31724137931034485</v>
      </c>
      <c r="S20" s="255">
        <v>1</v>
      </c>
      <c r="T20" s="244">
        <v>0.5</v>
      </c>
      <c r="U20" s="241">
        <v>773</v>
      </c>
      <c r="V20" s="254">
        <v>0.20624332977588047</v>
      </c>
      <c r="W20" s="241">
        <v>2184</v>
      </c>
      <c r="X20" s="254">
        <v>0.20701421800947867</v>
      </c>
      <c r="Y20" s="106"/>
    </row>
    <row r="21" spans="2:25" ht="20.100000000000001" customHeight="1" thickTop="1" x14ac:dyDescent="0.25">
      <c r="B21" s="246" t="s">
        <v>120</v>
      </c>
      <c r="C21" s="125">
        <v>1</v>
      </c>
      <c r="D21" s="175">
        <v>4.8875855327468231E-4</v>
      </c>
      <c r="E21" s="127">
        <v>8</v>
      </c>
      <c r="F21" s="175">
        <v>1.7695200176952002E-3</v>
      </c>
      <c r="G21" s="127">
        <v>0</v>
      </c>
      <c r="H21" s="175">
        <v>0</v>
      </c>
      <c r="I21" s="150">
        <v>0</v>
      </c>
      <c r="J21" s="176">
        <v>0</v>
      </c>
      <c r="K21" s="256">
        <v>9</v>
      </c>
      <c r="L21" s="177">
        <v>1.3231402528668039E-3</v>
      </c>
      <c r="M21" s="125">
        <v>2</v>
      </c>
      <c r="N21" s="175">
        <v>1.968503937007874E-3</v>
      </c>
      <c r="O21" s="127">
        <v>5</v>
      </c>
      <c r="P21" s="175">
        <v>1.9342359767891683E-3</v>
      </c>
      <c r="Q21" s="127">
        <v>0</v>
      </c>
      <c r="R21" s="175">
        <v>0</v>
      </c>
      <c r="S21" s="150">
        <v>0</v>
      </c>
      <c r="T21" s="176">
        <v>0</v>
      </c>
      <c r="U21" s="256">
        <v>7</v>
      </c>
      <c r="V21" s="177">
        <v>1.8676627534685165E-3</v>
      </c>
      <c r="W21" s="256">
        <v>16</v>
      </c>
      <c r="X21" s="177">
        <v>1.5165876777251184E-3</v>
      </c>
      <c r="Y21" s="84"/>
    </row>
    <row r="22" spans="2:25" ht="20.100000000000001" customHeight="1" thickBot="1" x14ac:dyDescent="0.3">
      <c r="B22" s="246" t="s">
        <v>40</v>
      </c>
      <c r="C22" s="125">
        <v>861</v>
      </c>
      <c r="D22" s="175">
        <v>0.42082111436950148</v>
      </c>
      <c r="E22" s="127">
        <v>1197</v>
      </c>
      <c r="F22" s="175">
        <v>0.26476443264764432</v>
      </c>
      <c r="G22" s="127">
        <v>53</v>
      </c>
      <c r="H22" s="175">
        <v>0.22943722943722944</v>
      </c>
      <c r="I22" s="150">
        <v>1</v>
      </c>
      <c r="J22" s="176">
        <v>0.25</v>
      </c>
      <c r="K22" s="256">
        <v>2112</v>
      </c>
      <c r="L22" s="177">
        <v>0.31049691267274332</v>
      </c>
      <c r="M22" s="125">
        <v>357</v>
      </c>
      <c r="N22" s="175">
        <v>0.3513779527559055</v>
      </c>
      <c r="O22" s="127">
        <v>374</v>
      </c>
      <c r="P22" s="175">
        <v>0.14468085106382977</v>
      </c>
      <c r="Q22" s="127">
        <v>22</v>
      </c>
      <c r="R22" s="175">
        <v>0.15172413793103448</v>
      </c>
      <c r="S22" s="150">
        <v>0</v>
      </c>
      <c r="T22" s="176">
        <v>0</v>
      </c>
      <c r="U22" s="256">
        <v>753</v>
      </c>
      <c r="V22" s="177">
        <v>0.20090715048025615</v>
      </c>
      <c r="W22" s="256">
        <v>2865</v>
      </c>
      <c r="X22" s="177">
        <v>0.271563981042654</v>
      </c>
      <c r="Y22" s="84"/>
    </row>
    <row r="23" spans="2:25" ht="20.100000000000001" customHeight="1" thickTop="1" thickBot="1" x14ac:dyDescent="0.3">
      <c r="B23" s="141" t="s">
        <v>122</v>
      </c>
      <c r="C23" s="144">
        <v>2046</v>
      </c>
      <c r="D23" s="178">
        <v>1</v>
      </c>
      <c r="E23" s="146">
        <v>4521</v>
      </c>
      <c r="F23" s="178">
        <v>1</v>
      </c>
      <c r="G23" s="146">
        <v>231</v>
      </c>
      <c r="H23" s="178">
        <v>1</v>
      </c>
      <c r="I23" s="186">
        <v>4</v>
      </c>
      <c r="J23" s="170">
        <v>1</v>
      </c>
      <c r="K23" s="156">
        <v>6802</v>
      </c>
      <c r="L23" s="179">
        <v>1</v>
      </c>
      <c r="M23" s="144">
        <v>1016</v>
      </c>
      <c r="N23" s="178">
        <v>1</v>
      </c>
      <c r="O23" s="146">
        <v>2585</v>
      </c>
      <c r="P23" s="178">
        <v>1</v>
      </c>
      <c r="Q23" s="146">
        <v>145</v>
      </c>
      <c r="R23" s="178">
        <v>0.99999999999999989</v>
      </c>
      <c r="S23" s="186">
        <v>2</v>
      </c>
      <c r="T23" s="170">
        <v>1</v>
      </c>
      <c r="U23" s="156">
        <v>3748</v>
      </c>
      <c r="V23" s="179">
        <v>1</v>
      </c>
      <c r="W23" s="156">
        <v>10550</v>
      </c>
      <c r="X23" s="179">
        <v>0.99999999999999989</v>
      </c>
      <c r="Y23" s="89"/>
    </row>
    <row r="24" spans="2:25" ht="16.5" thickTop="1" thickBot="1" x14ac:dyDescent="0.3">
      <c r="B24" s="253"/>
      <c r="C24" s="253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2:25" ht="15.75" thickTop="1" x14ac:dyDescent="0.25">
      <c r="B25" s="180" t="s">
        <v>36</v>
      </c>
      <c r="C25" s="181"/>
      <c r="D25" s="139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102"/>
      <c r="X25" s="98"/>
    </row>
    <row r="26" spans="2:25" ht="15.75" thickBot="1" x14ac:dyDescent="0.3">
      <c r="B26" s="182" t="s">
        <v>200</v>
      </c>
      <c r="C26" s="183"/>
      <c r="D26" s="140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2:25" ht="15.75" thickTop="1" x14ac:dyDescent="0.2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  <row r="28" spans="2:25" x14ac:dyDescent="0.2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</row>
  </sheetData>
  <mergeCells count="18"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  <mergeCell ref="M6:N6"/>
    <mergeCell ref="O6:P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35"/>
  <sheetViews>
    <sheetView showGridLines="0" zoomScale="80" zoomScaleNormal="80" workbookViewId="0">
      <selection activeCell="M5" sqref="M5:N31"/>
    </sheetView>
  </sheetViews>
  <sheetFormatPr baseColWidth="10" defaultColWidth="9.140625" defaultRowHeight="15" x14ac:dyDescent="0.25"/>
  <cols>
    <col min="1" max="1" width="9.140625" style="81"/>
    <col min="2" max="2" width="14.140625" style="81" customWidth="1"/>
    <col min="3" max="12" width="12.7109375" style="81" customWidth="1"/>
    <col min="13" max="16384" width="9.140625" style="81"/>
  </cols>
  <sheetData>
    <row r="1" spans="2:13" ht="15.75" thickBot="1" x14ac:dyDescent="0.3"/>
    <row r="2" spans="2:13" ht="34.5" customHeight="1" thickTop="1" thickBot="1" x14ac:dyDescent="0.3">
      <c r="B2" s="286" t="s">
        <v>279</v>
      </c>
      <c r="C2" s="287"/>
      <c r="D2" s="287"/>
      <c r="E2" s="287"/>
      <c r="F2" s="287"/>
      <c r="G2" s="287"/>
      <c r="H2" s="287"/>
      <c r="I2" s="287"/>
      <c r="J2" s="287"/>
      <c r="K2" s="287"/>
      <c r="L2" s="288"/>
    </row>
    <row r="3" spans="2:13" ht="25.15" customHeight="1" thickTop="1" thickBot="1" x14ac:dyDescent="0.3">
      <c r="B3" s="289" t="s">
        <v>4</v>
      </c>
      <c r="C3" s="292" t="s">
        <v>33</v>
      </c>
      <c r="D3" s="293"/>
      <c r="E3" s="293"/>
      <c r="F3" s="293"/>
      <c r="G3" s="293"/>
      <c r="H3" s="293"/>
      <c r="I3" s="293"/>
      <c r="J3" s="294"/>
      <c r="K3" s="295" t="s">
        <v>32</v>
      </c>
      <c r="L3" s="296"/>
    </row>
    <row r="4" spans="2:13" ht="25.15" customHeight="1" thickTop="1" thickBot="1" x14ac:dyDescent="0.3">
      <c r="B4" s="290"/>
      <c r="C4" s="278" t="s">
        <v>34</v>
      </c>
      <c r="D4" s="279"/>
      <c r="E4" s="278" t="s">
        <v>198</v>
      </c>
      <c r="F4" s="279"/>
      <c r="G4" s="278" t="s">
        <v>53</v>
      </c>
      <c r="H4" s="279"/>
      <c r="I4" s="278" t="s">
        <v>35</v>
      </c>
      <c r="J4" s="279"/>
      <c r="K4" s="297"/>
      <c r="L4" s="298"/>
    </row>
    <row r="5" spans="2:13" ht="25.15" customHeight="1" thickTop="1" thickBot="1" x14ac:dyDescent="0.3">
      <c r="B5" s="291"/>
      <c r="C5" s="112" t="s">
        <v>5</v>
      </c>
      <c r="D5" s="111" t="s">
        <v>6</v>
      </c>
      <c r="E5" s="112" t="s">
        <v>5</v>
      </c>
      <c r="F5" s="111" t="s">
        <v>6</v>
      </c>
      <c r="G5" s="112" t="s">
        <v>5</v>
      </c>
      <c r="H5" s="111" t="s">
        <v>6</v>
      </c>
      <c r="I5" s="112" t="s">
        <v>5</v>
      </c>
      <c r="J5" s="111" t="s">
        <v>6</v>
      </c>
      <c r="K5" s="112" t="s">
        <v>5</v>
      </c>
      <c r="L5" s="111" t="s">
        <v>6</v>
      </c>
    </row>
    <row r="6" spans="2:13" ht="20.100000000000001" customHeight="1" thickTop="1" x14ac:dyDescent="0.25">
      <c r="B6" s="75" t="s">
        <v>7</v>
      </c>
      <c r="C6" s="78">
        <v>4</v>
      </c>
      <c r="D6" s="76">
        <v>1.3063357282821686E-3</v>
      </c>
      <c r="E6" s="78">
        <v>16</v>
      </c>
      <c r="F6" s="76">
        <v>2.2516183506895581E-3</v>
      </c>
      <c r="G6" s="78">
        <v>1</v>
      </c>
      <c r="H6" s="76">
        <v>2.6595744680851063E-3</v>
      </c>
      <c r="I6" s="78">
        <v>0</v>
      </c>
      <c r="J6" s="76">
        <v>0</v>
      </c>
      <c r="K6" s="114">
        <v>21</v>
      </c>
      <c r="L6" s="117">
        <v>1.9905213270142181E-3</v>
      </c>
      <c r="M6" s="93"/>
    </row>
    <row r="7" spans="2:13" ht="20.100000000000001" customHeight="1" x14ac:dyDescent="0.25">
      <c r="B7" s="75" t="s">
        <v>8</v>
      </c>
      <c r="C7" s="78">
        <v>1</v>
      </c>
      <c r="D7" s="76">
        <v>3.2658393207054214E-4</v>
      </c>
      <c r="E7" s="78">
        <v>6</v>
      </c>
      <c r="F7" s="76">
        <v>8.4435688150858433E-4</v>
      </c>
      <c r="G7" s="78">
        <v>0</v>
      </c>
      <c r="H7" s="76">
        <v>0</v>
      </c>
      <c r="I7" s="78">
        <v>0</v>
      </c>
      <c r="J7" s="76">
        <v>0</v>
      </c>
      <c r="K7" s="114">
        <v>7</v>
      </c>
      <c r="L7" s="117">
        <v>6.6350710900473929E-4</v>
      </c>
      <c r="M7" s="93"/>
    </row>
    <row r="8" spans="2:13" ht="20.100000000000001" customHeight="1" x14ac:dyDescent="0.25">
      <c r="B8" s="75" t="s">
        <v>9</v>
      </c>
      <c r="C8" s="78">
        <v>2</v>
      </c>
      <c r="D8" s="76">
        <v>6.5316786414108428E-4</v>
      </c>
      <c r="E8" s="78">
        <v>2</v>
      </c>
      <c r="F8" s="76">
        <v>2.8145229383619476E-4</v>
      </c>
      <c r="G8" s="78">
        <v>1</v>
      </c>
      <c r="H8" s="76">
        <v>2.6595744680851063E-3</v>
      </c>
      <c r="I8" s="78">
        <v>0</v>
      </c>
      <c r="J8" s="76">
        <v>0</v>
      </c>
      <c r="K8" s="114">
        <v>5</v>
      </c>
      <c r="L8" s="117">
        <v>4.7393364928909954E-4</v>
      </c>
      <c r="M8" s="93"/>
    </row>
    <row r="9" spans="2:13" ht="20.100000000000001" customHeight="1" x14ac:dyDescent="0.25">
      <c r="B9" s="75" t="s">
        <v>10</v>
      </c>
      <c r="C9" s="78">
        <v>3</v>
      </c>
      <c r="D9" s="76">
        <v>9.7975179621162642E-4</v>
      </c>
      <c r="E9" s="78">
        <v>5</v>
      </c>
      <c r="F9" s="76">
        <v>7.0363073459048687E-4</v>
      </c>
      <c r="G9" s="78">
        <v>1</v>
      </c>
      <c r="H9" s="76">
        <v>2.6595744680851063E-3</v>
      </c>
      <c r="I9" s="78">
        <v>0</v>
      </c>
      <c r="J9" s="76">
        <v>0</v>
      </c>
      <c r="K9" s="114">
        <v>9</v>
      </c>
      <c r="L9" s="117">
        <v>8.5308056872037915E-4</v>
      </c>
      <c r="M9" s="93"/>
    </row>
    <row r="10" spans="2:13" ht="20.100000000000001" customHeight="1" x14ac:dyDescent="0.25">
      <c r="B10" s="75" t="s">
        <v>11</v>
      </c>
      <c r="C10" s="78">
        <v>6</v>
      </c>
      <c r="D10" s="76">
        <v>1.9595035924232528E-3</v>
      </c>
      <c r="E10" s="78">
        <v>35</v>
      </c>
      <c r="F10" s="76">
        <v>4.9254151421334082E-3</v>
      </c>
      <c r="G10" s="78">
        <v>4</v>
      </c>
      <c r="H10" s="76">
        <v>1.0638297872340425E-2</v>
      </c>
      <c r="I10" s="78">
        <v>0</v>
      </c>
      <c r="J10" s="76">
        <v>0</v>
      </c>
      <c r="K10" s="114">
        <v>45</v>
      </c>
      <c r="L10" s="117">
        <v>4.2654028436018955E-3</v>
      </c>
      <c r="M10" s="93"/>
    </row>
    <row r="11" spans="2:13" ht="20.100000000000001" customHeight="1" x14ac:dyDescent="0.25">
      <c r="B11" s="75" t="s">
        <v>12</v>
      </c>
      <c r="C11" s="78">
        <v>38</v>
      </c>
      <c r="D11" s="76">
        <v>1.2410189418680601E-2</v>
      </c>
      <c r="E11" s="78">
        <v>207</v>
      </c>
      <c r="F11" s="76">
        <v>2.913031241204616E-2</v>
      </c>
      <c r="G11" s="78">
        <v>11</v>
      </c>
      <c r="H11" s="76">
        <v>2.9255319148936171E-2</v>
      </c>
      <c r="I11" s="78">
        <v>0</v>
      </c>
      <c r="J11" s="76">
        <v>0</v>
      </c>
      <c r="K11" s="114">
        <v>256</v>
      </c>
      <c r="L11" s="117">
        <v>2.4265402843601895E-2</v>
      </c>
      <c r="M11" s="93"/>
    </row>
    <row r="12" spans="2:13" ht="20.100000000000001" customHeight="1" x14ac:dyDescent="0.25">
      <c r="B12" s="75" t="s">
        <v>13</v>
      </c>
      <c r="C12" s="78">
        <v>192</v>
      </c>
      <c r="D12" s="76">
        <v>6.2704114957544091E-2</v>
      </c>
      <c r="E12" s="78">
        <v>595</v>
      </c>
      <c r="F12" s="76">
        <v>8.3732057416267949E-2</v>
      </c>
      <c r="G12" s="78">
        <v>34</v>
      </c>
      <c r="H12" s="76">
        <v>9.0425531914893623E-2</v>
      </c>
      <c r="I12" s="78">
        <v>1</v>
      </c>
      <c r="J12" s="76">
        <v>0.16666666666666666</v>
      </c>
      <c r="K12" s="114">
        <v>822</v>
      </c>
      <c r="L12" s="117">
        <v>7.7914691943127959E-2</v>
      </c>
      <c r="M12" s="93"/>
    </row>
    <row r="13" spans="2:13" ht="20.100000000000001" customHeight="1" x14ac:dyDescent="0.25">
      <c r="B13" s="75" t="s">
        <v>14</v>
      </c>
      <c r="C13" s="78">
        <v>627</v>
      </c>
      <c r="D13" s="76">
        <v>0.20476812540822992</v>
      </c>
      <c r="E13" s="78">
        <v>1644</v>
      </c>
      <c r="F13" s="76">
        <v>0.23135378553335209</v>
      </c>
      <c r="G13" s="78">
        <v>82</v>
      </c>
      <c r="H13" s="76">
        <v>0.21808510638297873</v>
      </c>
      <c r="I13" s="78">
        <v>0</v>
      </c>
      <c r="J13" s="76">
        <v>0</v>
      </c>
      <c r="K13" s="114">
        <v>2353</v>
      </c>
      <c r="L13" s="117">
        <v>0.22303317535545022</v>
      </c>
      <c r="M13" s="93"/>
    </row>
    <row r="14" spans="2:13" ht="20.100000000000001" customHeight="1" x14ac:dyDescent="0.25">
      <c r="B14" s="75" t="s">
        <v>15</v>
      </c>
      <c r="C14" s="78">
        <v>641</v>
      </c>
      <c r="D14" s="76">
        <v>0.20934030045721749</v>
      </c>
      <c r="E14" s="78">
        <v>1180</v>
      </c>
      <c r="F14" s="76">
        <v>0.16605685336335491</v>
      </c>
      <c r="G14" s="78">
        <v>43</v>
      </c>
      <c r="H14" s="76">
        <v>0.11436170212765957</v>
      </c>
      <c r="I14" s="78">
        <v>0</v>
      </c>
      <c r="J14" s="76">
        <v>0</v>
      </c>
      <c r="K14" s="114">
        <v>1864</v>
      </c>
      <c r="L14" s="117">
        <v>0.17668246445497629</v>
      </c>
      <c r="M14" s="93"/>
    </row>
    <row r="15" spans="2:13" ht="20.100000000000001" customHeight="1" x14ac:dyDescent="0.25">
      <c r="B15" s="75" t="s">
        <v>16</v>
      </c>
      <c r="C15" s="78">
        <v>131</v>
      </c>
      <c r="D15" s="76">
        <v>4.2782495101241019E-2</v>
      </c>
      <c r="E15" s="78">
        <v>271</v>
      </c>
      <c r="F15" s="76">
        <v>3.813678581480439E-2</v>
      </c>
      <c r="G15" s="78">
        <v>14</v>
      </c>
      <c r="H15" s="76">
        <v>3.7234042553191488E-2</v>
      </c>
      <c r="I15" s="78">
        <v>0</v>
      </c>
      <c r="J15" s="76">
        <v>0</v>
      </c>
      <c r="K15" s="114">
        <v>416</v>
      </c>
      <c r="L15" s="117">
        <v>3.9431279620853084E-2</v>
      </c>
      <c r="M15" s="93"/>
    </row>
    <row r="16" spans="2:13" ht="20.100000000000001" customHeight="1" x14ac:dyDescent="0.25">
      <c r="B16" s="75" t="s">
        <v>17</v>
      </c>
      <c r="C16" s="78">
        <v>51</v>
      </c>
      <c r="D16" s="76">
        <v>1.6655780535597648E-2</v>
      </c>
      <c r="E16" s="78">
        <v>148</v>
      </c>
      <c r="F16" s="76">
        <v>2.0827469743878411E-2</v>
      </c>
      <c r="G16" s="78">
        <v>7</v>
      </c>
      <c r="H16" s="76">
        <v>1.8617021276595744E-2</v>
      </c>
      <c r="I16" s="78">
        <v>0</v>
      </c>
      <c r="J16" s="76">
        <v>0</v>
      </c>
      <c r="K16" s="114">
        <v>206</v>
      </c>
      <c r="L16" s="117">
        <v>1.9526066350710899E-2</v>
      </c>
      <c r="M16" s="93"/>
    </row>
    <row r="17" spans="2:13" ht="20.100000000000001" customHeight="1" x14ac:dyDescent="0.25">
      <c r="B17" s="75" t="s">
        <v>18</v>
      </c>
      <c r="C17" s="78">
        <v>70</v>
      </c>
      <c r="D17" s="76">
        <v>2.2860875244937948E-2</v>
      </c>
      <c r="E17" s="78">
        <v>168</v>
      </c>
      <c r="F17" s="76">
        <v>2.3641992682240362E-2</v>
      </c>
      <c r="G17" s="78">
        <v>6</v>
      </c>
      <c r="H17" s="76">
        <v>1.5957446808510637E-2</v>
      </c>
      <c r="I17" s="78">
        <v>1</v>
      </c>
      <c r="J17" s="76">
        <v>0.16666666666666666</v>
      </c>
      <c r="K17" s="114">
        <v>245</v>
      </c>
      <c r="L17" s="117">
        <v>2.3222748815165877E-2</v>
      </c>
      <c r="M17" s="93"/>
    </row>
    <row r="18" spans="2:13" ht="20.100000000000001" customHeight="1" x14ac:dyDescent="0.25">
      <c r="B18" s="75" t="s">
        <v>19</v>
      </c>
      <c r="C18" s="78">
        <v>172</v>
      </c>
      <c r="D18" s="76">
        <v>5.6172436316133244E-2</v>
      </c>
      <c r="E18" s="78">
        <v>405</v>
      </c>
      <c r="F18" s="76">
        <v>5.6994089501829437E-2</v>
      </c>
      <c r="G18" s="78">
        <v>24</v>
      </c>
      <c r="H18" s="76">
        <v>6.3829787234042548E-2</v>
      </c>
      <c r="I18" s="78">
        <v>1</v>
      </c>
      <c r="J18" s="76">
        <v>0.16666666666666666</v>
      </c>
      <c r="K18" s="114">
        <v>602</v>
      </c>
      <c r="L18" s="117">
        <v>5.706161137440758E-2</v>
      </c>
      <c r="M18" s="93"/>
    </row>
    <row r="19" spans="2:13" ht="20.100000000000001" customHeight="1" x14ac:dyDescent="0.25">
      <c r="B19" s="75" t="s">
        <v>20</v>
      </c>
      <c r="C19" s="78">
        <v>120</v>
      </c>
      <c r="D19" s="76">
        <v>3.9190071848465055E-2</v>
      </c>
      <c r="E19" s="78">
        <v>297</v>
      </c>
      <c r="F19" s="76">
        <v>4.1795665634674919E-2</v>
      </c>
      <c r="G19" s="78">
        <v>24</v>
      </c>
      <c r="H19" s="76">
        <v>6.3829787234042548E-2</v>
      </c>
      <c r="I19" s="78">
        <v>1</v>
      </c>
      <c r="J19" s="76">
        <v>0.16666666666666666</v>
      </c>
      <c r="K19" s="114">
        <v>442</v>
      </c>
      <c r="L19" s="117">
        <v>4.1895734597156398E-2</v>
      </c>
      <c r="M19" s="93"/>
    </row>
    <row r="20" spans="2:13" ht="20.100000000000001" customHeight="1" x14ac:dyDescent="0.25">
      <c r="B20" s="75" t="s">
        <v>21</v>
      </c>
      <c r="C20" s="78">
        <v>73</v>
      </c>
      <c r="D20" s="76">
        <v>2.3840627041149576E-2</v>
      </c>
      <c r="E20" s="78">
        <v>179</v>
      </c>
      <c r="F20" s="76">
        <v>2.518998029833943E-2</v>
      </c>
      <c r="G20" s="78">
        <v>10</v>
      </c>
      <c r="H20" s="76">
        <v>2.6595744680851064E-2</v>
      </c>
      <c r="I20" s="78">
        <v>1</v>
      </c>
      <c r="J20" s="76">
        <v>0.16666666666666666</v>
      </c>
      <c r="K20" s="114">
        <v>263</v>
      </c>
      <c r="L20" s="117">
        <v>2.4928909952606635E-2</v>
      </c>
      <c r="M20" s="93"/>
    </row>
    <row r="21" spans="2:13" ht="20.100000000000001" customHeight="1" x14ac:dyDescent="0.25">
      <c r="B21" s="75" t="s">
        <v>22</v>
      </c>
      <c r="C21" s="78">
        <v>134</v>
      </c>
      <c r="D21" s="76">
        <v>4.3762246897452645E-2</v>
      </c>
      <c r="E21" s="78">
        <v>315</v>
      </c>
      <c r="F21" s="76">
        <v>4.4328736279200677E-2</v>
      </c>
      <c r="G21" s="78">
        <v>21</v>
      </c>
      <c r="H21" s="76">
        <v>5.5851063829787231E-2</v>
      </c>
      <c r="I21" s="78">
        <v>1</v>
      </c>
      <c r="J21" s="76">
        <v>0.16666666666666666</v>
      </c>
      <c r="K21" s="114">
        <v>471</v>
      </c>
      <c r="L21" s="117">
        <v>4.4644549763033177E-2</v>
      </c>
      <c r="M21" s="93"/>
    </row>
    <row r="22" spans="2:13" ht="20.100000000000001" customHeight="1" x14ac:dyDescent="0.25">
      <c r="B22" s="75" t="s">
        <v>23</v>
      </c>
      <c r="C22" s="78">
        <v>297</v>
      </c>
      <c r="D22" s="76">
        <v>9.6995427824951019E-2</v>
      </c>
      <c r="E22" s="78">
        <v>646</v>
      </c>
      <c r="F22" s="76">
        <v>9.0909090909090912E-2</v>
      </c>
      <c r="G22" s="78">
        <v>38</v>
      </c>
      <c r="H22" s="76">
        <v>0.10106382978723404</v>
      </c>
      <c r="I22" s="78">
        <v>0</v>
      </c>
      <c r="J22" s="76">
        <v>0</v>
      </c>
      <c r="K22" s="114">
        <v>981</v>
      </c>
      <c r="L22" s="117">
        <v>9.2985781990521321E-2</v>
      </c>
      <c r="M22" s="93"/>
    </row>
    <row r="23" spans="2:13" ht="20.100000000000001" customHeight="1" x14ac:dyDescent="0.25">
      <c r="B23" s="75" t="s">
        <v>24</v>
      </c>
      <c r="C23" s="78">
        <v>255</v>
      </c>
      <c r="D23" s="76">
        <v>8.3278902677988237E-2</v>
      </c>
      <c r="E23" s="78">
        <v>475</v>
      </c>
      <c r="F23" s="76">
        <v>6.684491978609626E-2</v>
      </c>
      <c r="G23" s="78">
        <v>22</v>
      </c>
      <c r="H23" s="76">
        <v>5.8510638297872342E-2</v>
      </c>
      <c r="I23" s="78">
        <v>0</v>
      </c>
      <c r="J23" s="76">
        <v>0</v>
      </c>
      <c r="K23" s="114">
        <v>752</v>
      </c>
      <c r="L23" s="117">
        <v>7.1279620853080566E-2</v>
      </c>
      <c r="M23" s="93"/>
    </row>
    <row r="24" spans="2:13" ht="20.100000000000001" customHeight="1" x14ac:dyDescent="0.25">
      <c r="B24" s="75" t="s">
        <v>25</v>
      </c>
      <c r="C24" s="78">
        <v>101</v>
      </c>
      <c r="D24" s="76">
        <v>3.2984977139124752E-2</v>
      </c>
      <c r="E24" s="78">
        <v>225</v>
      </c>
      <c r="F24" s="76">
        <v>3.166338305657191E-2</v>
      </c>
      <c r="G24" s="78">
        <v>12</v>
      </c>
      <c r="H24" s="76">
        <v>3.1914893617021274E-2</v>
      </c>
      <c r="I24" s="78">
        <v>0</v>
      </c>
      <c r="J24" s="76">
        <v>0</v>
      </c>
      <c r="K24" s="114">
        <v>338</v>
      </c>
      <c r="L24" s="117">
        <v>3.2037914691943128E-2</v>
      </c>
      <c r="M24" s="93"/>
    </row>
    <row r="25" spans="2:13" ht="20.100000000000001" customHeight="1" x14ac:dyDescent="0.25">
      <c r="B25" s="75" t="s">
        <v>26</v>
      </c>
      <c r="C25" s="78">
        <v>46</v>
      </c>
      <c r="D25" s="76">
        <v>1.5022860875244938E-2</v>
      </c>
      <c r="E25" s="78">
        <v>90</v>
      </c>
      <c r="F25" s="76">
        <v>1.2665353222628765E-2</v>
      </c>
      <c r="G25" s="78">
        <v>6</v>
      </c>
      <c r="H25" s="76">
        <v>1.5957446808510637E-2</v>
      </c>
      <c r="I25" s="78">
        <v>0</v>
      </c>
      <c r="J25" s="76">
        <v>0</v>
      </c>
      <c r="K25" s="114">
        <v>142</v>
      </c>
      <c r="L25" s="117">
        <v>1.3459715639810426E-2</v>
      </c>
      <c r="M25" s="93"/>
    </row>
    <row r="26" spans="2:13" ht="20.100000000000001" customHeight="1" x14ac:dyDescent="0.25">
      <c r="B26" s="75" t="s">
        <v>27</v>
      </c>
      <c r="C26" s="78">
        <v>26</v>
      </c>
      <c r="D26" s="76">
        <v>8.4911822338340961E-3</v>
      </c>
      <c r="E26" s="78">
        <v>47</v>
      </c>
      <c r="F26" s="76">
        <v>6.6141289051505773E-3</v>
      </c>
      <c r="G26" s="78">
        <v>6</v>
      </c>
      <c r="H26" s="76">
        <v>1.5957446808510637E-2</v>
      </c>
      <c r="I26" s="78">
        <v>0</v>
      </c>
      <c r="J26" s="76">
        <v>0</v>
      </c>
      <c r="K26" s="114">
        <v>79</v>
      </c>
      <c r="L26" s="117">
        <v>7.4881516587677723E-3</v>
      </c>
      <c r="M26" s="93"/>
    </row>
    <row r="27" spans="2:13" ht="20.100000000000001" customHeight="1" x14ac:dyDescent="0.25">
      <c r="B27" s="75" t="s">
        <v>28</v>
      </c>
      <c r="C27" s="78">
        <v>27</v>
      </c>
      <c r="D27" s="76">
        <v>8.8177661659046367E-3</v>
      </c>
      <c r="E27" s="78">
        <v>54</v>
      </c>
      <c r="F27" s="76">
        <v>7.5992119335772587E-3</v>
      </c>
      <c r="G27" s="78">
        <v>5</v>
      </c>
      <c r="H27" s="76">
        <v>1.3297872340425532E-2</v>
      </c>
      <c r="I27" s="78">
        <v>0</v>
      </c>
      <c r="J27" s="76">
        <v>0</v>
      </c>
      <c r="K27" s="114">
        <v>86</v>
      </c>
      <c r="L27" s="117">
        <v>8.1516587677725114E-3</v>
      </c>
      <c r="M27" s="93"/>
    </row>
    <row r="28" spans="2:13" ht="20.100000000000001" customHeight="1" x14ac:dyDescent="0.25">
      <c r="B28" s="75" t="s">
        <v>29</v>
      </c>
      <c r="C28" s="78">
        <v>17</v>
      </c>
      <c r="D28" s="76">
        <v>5.5519268451992166E-3</v>
      </c>
      <c r="E28" s="78">
        <v>51</v>
      </c>
      <c r="F28" s="76">
        <v>7.1770334928229667E-3</v>
      </c>
      <c r="G28" s="78">
        <v>2</v>
      </c>
      <c r="H28" s="76">
        <v>5.3191489361702126E-3</v>
      </c>
      <c r="I28" s="78">
        <v>0</v>
      </c>
      <c r="J28" s="76">
        <v>0</v>
      </c>
      <c r="K28" s="114">
        <v>70</v>
      </c>
      <c r="L28" s="117">
        <v>6.6350710900473934E-3</v>
      </c>
      <c r="M28" s="93"/>
    </row>
    <row r="29" spans="2:13" ht="20.100000000000001" customHeight="1" x14ac:dyDescent="0.25">
      <c r="B29" s="75" t="s">
        <v>30</v>
      </c>
      <c r="C29" s="78">
        <v>8</v>
      </c>
      <c r="D29" s="76">
        <v>2.6126714565643371E-3</v>
      </c>
      <c r="E29" s="78">
        <v>17</v>
      </c>
      <c r="F29" s="76">
        <v>2.3923444976076554E-3</v>
      </c>
      <c r="G29" s="78">
        <v>0</v>
      </c>
      <c r="H29" s="76">
        <v>0</v>
      </c>
      <c r="I29" s="78">
        <v>0</v>
      </c>
      <c r="J29" s="76">
        <v>0</v>
      </c>
      <c r="K29" s="114">
        <v>25</v>
      </c>
      <c r="L29" s="117">
        <v>2.3696682464454978E-3</v>
      </c>
      <c r="M29" s="93"/>
    </row>
    <row r="30" spans="2:13" ht="20.100000000000001" customHeight="1" thickBot="1" x14ac:dyDescent="0.3">
      <c r="B30" s="77" t="s">
        <v>31</v>
      </c>
      <c r="C30" s="79">
        <v>20</v>
      </c>
      <c r="D30" s="76">
        <v>6.5316786414108428E-3</v>
      </c>
      <c r="E30" s="79">
        <v>28</v>
      </c>
      <c r="F30" s="70">
        <v>3.9403321137067267E-3</v>
      </c>
      <c r="G30" s="79">
        <v>2</v>
      </c>
      <c r="H30" s="70">
        <v>5.3191489361702126E-3</v>
      </c>
      <c r="I30" s="78">
        <v>0</v>
      </c>
      <c r="J30" s="70">
        <v>0</v>
      </c>
      <c r="K30" s="115">
        <v>50</v>
      </c>
      <c r="L30" s="118">
        <v>4.7393364928909956E-3</v>
      </c>
      <c r="M30" s="93"/>
    </row>
    <row r="31" spans="2:13" ht="20.100000000000001" customHeight="1" thickTop="1" thickBot="1" x14ac:dyDescent="0.3">
      <c r="B31" s="80" t="s">
        <v>32</v>
      </c>
      <c r="C31" s="72">
        <v>3062</v>
      </c>
      <c r="D31" s="71">
        <v>0.99999999999999978</v>
      </c>
      <c r="E31" s="72">
        <v>7106</v>
      </c>
      <c r="F31" s="73">
        <v>0.99999999999999989</v>
      </c>
      <c r="G31" s="72">
        <v>376</v>
      </c>
      <c r="H31" s="71">
        <v>1</v>
      </c>
      <c r="I31" s="72">
        <v>6</v>
      </c>
      <c r="J31" s="73">
        <v>0.99999999999999989</v>
      </c>
      <c r="K31" s="116">
        <v>10550</v>
      </c>
      <c r="L31" s="113">
        <v>1</v>
      </c>
      <c r="M31" s="94"/>
    </row>
    <row r="32" spans="2:13" ht="16.5" thickTop="1" thickBot="1" x14ac:dyDescent="0.3">
      <c r="B32" s="95"/>
      <c r="C32" s="96"/>
      <c r="D32" s="97"/>
      <c r="E32" s="96"/>
      <c r="F32" s="97"/>
      <c r="G32" s="96"/>
      <c r="H32" s="97"/>
      <c r="I32" s="96"/>
      <c r="J32" s="97"/>
      <c r="K32" s="97"/>
      <c r="L32" s="96"/>
    </row>
    <row r="33" spans="2:12" ht="15.75" thickTop="1" x14ac:dyDescent="0.25">
      <c r="B33" s="180" t="s">
        <v>36</v>
      </c>
      <c r="C33" s="181"/>
      <c r="D33" s="181"/>
      <c r="E33" s="139"/>
      <c r="F33" s="98"/>
      <c r="G33" s="98"/>
      <c r="H33" s="98"/>
      <c r="I33" s="98"/>
      <c r="J33" s="98"/>
      <c r="K33" s="98"/>
      <c r="L33" s="99"/>
    </row>
    <row r="34" spans="2:12" ht="15.75" thickBot="1" x14ac:dyDescent="0.3">
      <c r="B34" s="182" t="s">
        <v>200</v>
      </c>
      <c r="C34" s="183"/>
      <c r="D34" s="183"/>
      <c r="E34" s="140"/>
      <c r="F34" s="98"/>
      <c r="G34" s="98"/>
      <c r="H34" s="98"/>
      <c r="I34" s="98"/>
      <c r="J34" s="98"/>
      <c r="K34" s="98"/>
      <c r="L34" s="99"/>
    </row>
    <row r="35" spans="2:12" ht="15.75" thickTop="1" x14ac:dyDescent="0.25"/>
  </sheetData>
  <mergeCells count="8">
    <mergeCell ref="B2:L2"/>
    <mergeCell ref="K3:L4"/>
    <mergeCell ref="B3:B5"/>
    <mergeCell ref="C3:J3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26"/>
  <sheetViews>
    <sheetView zoomScale="80" zoomScaleNormal="80" workbookViewId="0">
      <selection activeCell="S7" sqref="S7:T22"/>
    </sheetView>
  </sheetViews>
  <sheetFormatPr baseColWidth="10" defaultColWidth="9.140625" defaultRowHeight="15" x14ac:dyDescent="0.25"/>
  <cols>
    <col min="1" max="1" width="9.140625" style="81"/>
    <col min="2" max="2" width="30.7109375" style="81" customWidth="1"/>
    <col min="3" max="18" width="13.7109375" style="81" customWidth="1"/>
    <col min="19" max="16384" width="9.140625" style="81"/>
  </cols>
  <sheetData>
    <row r="1" spans="2:19" ht="15.75" thickBot="1" x14ac:dyDescent="0.3"/>
    <row r="2" spans="2:19" ht="25.15" customHeight="1" thickTop="1" thickBot="1" x14ac:dyDescent="0.3">
      <c r="B2" s="301" t="s">
        <v>302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3"/>
    </row>
    <row r="3" spans="2:19" ht="25.15" customHeight="1" thickTop="1" thickBot="1" x14ac:dyDescent="0.3">
      <c r="B3" s="304" t="s">
        <v>106</v>
      </c>
      <c r="C3" s="308" t="s">
        <v>41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28" t="s">
        <v>32</v>
      </c>
    </row>
    <row r="4" spans="2:19" ht="25.15" customHeight="1" thickTop="1" thickBot="1" x14ac:dyDescent="0.3">
      <c r="B4" s="306"/>
      <c r="C4" s="333" t="s">
        <v>42</v>
      </c>
      <c r="D4" s="308"/>
      <c r="E4" s="308"/>
      <c r="F4" s="308"/>
      <c r="G4" s="309"/>
      <c r="H4" s="333" t="s">
        <v>43</v>
      </c>
      <c r="I4" s="308"/>
      <c r="J4" s="308"/>
      <c r="K4" s="308"/>
      <c r="L4" s="309"/>
      <c r="M4" s="333" t="s">
        <v>44</v>
      </c>
      <c r="N4" s="308"/>
      <c r="O4" s="308"/>
      <c r="P4" s="308"/>
      <c r="Q4" s="309"/>
      <c r="R4" s="329"/>
    </row>
    <row r="5" spans="2:19" ht="25.15" customHeight="1" thickTop="1" thickBot="1" x14ac:dyDescent="0.3">
      <c r="B5" s="306"/>
      <c r="C5" s="333" t="s">
        <v>33</v>
      </c>
      <c r="D5" s="308"/>
      <c r="E5" s="308"/>
      <c r="F5" s="309"/>
      <c r="G5" s="304" t="s">
        <v>32</v>
      </c>
      <c r="H5" s="333" t="s">
        <v>33</v>
      </c>
      <c r="I5" s="308"/>
      <c r="J5" s="308"/>
      <c r="K5" s="309"/>
      <c r="L5" s="304" t="s">
        <v>32</v>
      </c>
      <c r="M5" s="333" t="s">
        <v>33</v>
      </c>
      <c r="N5" s="308"/>
      <c r="O5" s="308"/>
      <c r="P5" s="309"/>
      <c r="Q5" s="305" t="s">
        <v>32</v>
      </c>
      <c r="R5" s="329"/>
    </row>
    <row r="6" spans="2:19" ht="25.15" customHeight="1" thickTop="1" thickBot="1" x14ac:dyDescent="0.3">
      <c r="B6" s="307"/>
      <c r="C6" s="172" t="s">
        <v>34</v>
      </c>
      <c r="D6" s="174" t="s">
        <v>201</v>
      </c>
      <c r="E6" s="174" t="s">
        <v>202</v>
      </c>
      <c r="F6" s="138" t="s">
        <v>35</v>
      </c>
      <c r="G6" s="307"/>
      <c r="H6" s="172" t="s">
        <v>34</v>
      </c>
      <c r="I6" s="174" t="s">
        <v>201</v>
      </c>
      <c r="J6" s="174" t="s">
        <v>202</v>
      </c>
      <c r="K6" s="138" t="s">
        <v>35</v>
      </c>
      <c r="L6" s="307"/>
      <c r="M6" s="172" t="s">
        <v>34</v>
      </c>
      <c r="N6" s="174" t="s">
        <v>201</v>
      </c>
      <c r="O6" s="174" t="s">
        <v>202</v>
      </c>
      <c r="P6" s="138" t="s">
        <v>35</v>
      </c>
      <c r="Q6" s="307"/>
      <c r="R6" s="330"/>
    </row>
    <row r="7" spans="2:19" ht="20.100000000000001" customHeight="1" thickTop="1" thickBot="1" x14ac:dyDescent="0.3">
      <c r="B7" s="240" t="s">
        <v>107</v>
      </c>
      <c r="C7" s="241">
        <v>11</v>
      </c>
      <c r="D7" s="243">
        <v>46</v>
      </c>
      <c r="E7" s="243">
        <v>4</v>
      </c>
      <c r="F7" s="257">
        <v>0</v>
      </c>
      <c r="G7" s="258">
        <v>61</v>
      </c>
      <c r="H7" s="241">
        <v>246</v>
      </c>
      <c r="I7" s="243">
        <v>680</v>
      </c>
      <c r="J7" s="243">
        <v>34</v>
      </c>
      <c r="K7" s="257">
        <v>1</v>
      </c>
      <c r="L7" s="258">
        <v>961</v>
      </c>
      <c r="M7" s="241">
        <v>109</v>
      </c>
      <c r="N7" s="243">
        <v>359</v>
      </c>
      <c r="O7" s="243">
        <v>26</v>
      </c>
      <c r="P7" s="257">
        <v>1</v>
      </c>
      <c r="Q7" s="258">
        <v>495</v>
      </c>
      <c r="R7" s="258">
        <v>1517</v>
      </c>
      <c r="S7" s="84"/>
    </row>
    <row r="8" spans="2:19" ht="20.100000000000001" customHeight="1" thickTop="1" x14ac:dyDescent="0.25">
      <c r="B8" s="246" t="s">
        <v>108</v>
      </c>
      <c r="C8" s="125">
        <v>8</v>
      </c>
      <c r="D8" s="127">
        <v>56</v>
      </c>
      <c r="E8" s="127">
        <v>1</v>
      </c>
      <c r="F8" s="196">
        <v>0</v>
      </c>
      <c r="G8" s="203">
        <v>65</v>
      </c>
      <c r="H8" s="125">
        <v>192</v>
      </c>
      <c r="I8" s="127">
        <v>566</v>
      </c>
      <c r="J8" s="127">
        <v>15</v>
      </c>
      <c r="K8" s="196">
        <v>1</v>
      </c>
      <c r="L8" s="203">
        <v>774</v>
      </c>
      <c r="M8" s="125">
        <v>97</v>
      </c>
      <c r="N8" s="127">
        <v>310</v>
      </c>
      <c r="O8" s="127">
        <v>15</v>
      </c>
      <c r="P8" s="196">
        <v>0</v>
      </c>
      <c r="Q8" s="203">
        <v>422</v>
      </c>
      <c r="R8" s="203">
        <v>1261</v>
      </c>
      <c r="S8" s="84"/>
    </row>
    <row r="9" spans="2:19" ht="20.100000000000001" customHeight="1" x14ac:dyDescent="0.25">
      <c r="B9" s="246" t="s">
        <v>109</v>
      </c>
      <c r="C9" s="125">
        <v>7</v>
      </c>
      <c r="D9" s="127">
        <v>17</v>
      </c>
      <c r="E9" s="127">
        <v>0</v>
      </c>
      <c r="F9" s="196">
        <v>0</v>
      </c>
      <c r="G9" s="203">
        <v>24</v>
      </c>
      <c r="H9" s="125">
        <v>53</v>
      </c>
      <c r="I9" s="127">
        <v>160</v>
      </c>
      <c r="J9" s="127">
        <v>5</v>
      </c>
      <c r="K9" s="196">
        <v>0</v>
      </c>
      <c r="L9" s="203">
        <v>218</v>
      </c>
      <c r="M9" s="125">
        <v>49</v>
      </c>
      <c r="N9" s="127">
        <v>105</v>
      </c>
      <c r="O9" s="127">
        <v>7</v>
      </c>
      <c r="P9" s="196">
        <v>0</v>
      </c>
      <c r="Q9" s="203">
        <v>161</v>
      </c>
      <c r="R9" s="203">
        <v>403</v>
      </c>
      <c r="S9" s="84"/>
    </row>
    <row r="10" spans="2:19" ht="20.100000000000001" customHeight="1" x14ac:dyDescent="0.25">
      <c r="B10" s="246" t="s">
        <v>110</v>
      </c>
      <c r="C10" s="125">
        <v>13</v>
      </c>
      <c r="D10" s="127">
        <v>41</v>
      </c>
      <c r="E10" s="127">
        <v>0</v>
      </c>
      <c r="F10" s="196">
        <v>0</v>
      </c>
      <c r="G10" s="203">
        <v>54</v>
      </c>
      <c r="H10" s="125">
        <v>184</v>
      </c>
      <c r="I10" s="127">
        <v>427</v>
      </c>
      <c r="J10" s="127">
        <v>14</v>
      </c>
      <c r="K10" s="196">
        <v>0</v>
      </c>
      <c r="L10" s="203">
        <v>625</v>
      </c>
      <c r="M10" s="125">
        <v>103</v>
      </c>
      <c r="N10" s="127">
        <v>252</v>
      </c>
      <c r="O10" s="127">
        <v>18</v>
      </c>
      <c r="P10" s="196">
        <v>0</v>
      </c>
      <c r="Q10" s="203">
        <v>373</v>
      </c>
      <c r="R10" s="203">
        <v>1052</v>
      </c>
      <c r="S10" s="84"/>
    </row>
    <row r="11" spans="2:19" ht="20.100000000000001" customHeight="1" x14ac:dyDescent="0.25">
      <c r="B11" s="246" t="s">
        <v>111</v>
      </c>
      <c r="C11" s="125">
        <v>4</v>
      </c>
      <c r="D11" s="127">
        <v>23</v>
      </c>
      <c r="E11" s="127">
        <v>0</v>
      </c>
      <c r="F11" s="196">
        <v>0</v>
      </c>
      <c r="G11" s="203">
        <v>27</v>
      </c>
      <c r="H11" s="125">
        <v>86</v>
      </c>
      <c r="I11" s="127">
        <v>270</v>
      </c>
      <c r="J11" s="127">
        <v>9</v>
      </c>
      <c r="K11" s="196">
        <v>0</v>
      </c>
      <c r="L11" s="203">
        <v>365</v>
      </c>
      <c r="M11" s="125">
        <v>50</v>
      </c>
      <c r="N11" s="127">
        <v>153</v>
      </c>
      <c r="O11" s="127">
        <v>11</v>
      </c>
      <c r="P11" s="196">
        <v>0</v>
      </c>
      <c r="Q11" s="203">
        <v>214</v>
      </c>
      <c r="R11" s="203">
        <v>606</v>
      </c>
      <c r="S11" s="84"/>
    </row>
    <row r="12" spans="2:19" ht="20.100000000000001" customHeight="1" thickBot="1" x14ac:dyDescent="0.3">
      <c r="B12" s="246" t="s">
        <v>112</v>
      </c>
      <c r="C12" s="125">
        <v>16</v>
      </c>
      <c r="D12" s="127">
        <v>27</v>
      </c>
      <c r="E12" s="127">
        <v>0</v>
      </c>
      <c r="F12" s="196">
        <v>0</v>
      </c>
      <c r="G12" s="203">
        <v>43</v>
      </c>
      <c r="H12" s="125">
        <v>100</v>
      </c>
      <c r="I12" s="127">
        <v>257</v>
      </c>
      <c r="J12" s="127">
        <v>11</v>
      </c>
      <c r="K12" s="196">
        <v>0</v>
      </c>
      <c r="L12" s="203">
        <v>368</v>
      </c>
      <c r="M12" s="125">
        <v>63</v>
      </c>
      <c r="N12" s="127">
        <v>156</v>
      </c>
      <c r="O12" s="127">
        <v>16</v>
      </c>
      <c r="P12" s="196">
        <v>0</v>
      </c>
      <c r="Q12" s="203">
        <v>235</v>
      </c>
      <c r="R12" s="203">
        <v>646</v>
      </c>
      <c r="S12" s="84"/>
    </row>
    <row r="13" spans="2:19" ht="20.100000000000001" customHeight="1" thickTop="1" thickBot="1" x14ac:dyDescent="0.3">
      <c r="B13" s="240" t="s">
        <v>113</v>
      </c>
      <c r="C13" s="241">
        <v>48</v>
      </c>
      <c r="D13" s="243">
        <v>164</v>
      </c>
      <c r="E13" s="243">
        <v>1</v>
      </c>
      <c r="F13" s="257">
        <v>0</v>
      </c>
      <c r="G13" s="258">
        <v>213</v>
      </c>
      <c r="H13" s="241">
        <v>615</v>
      </c>
      <c r="I13" s="243">
        <v>1680</v>
      </c>
      <c r="J13" s="243">
        <v>54</v>
      </c>
      <c r="K13" s="257">
        <v>1</v>
      </c>
      <c r="L13" s="258">
        <v>2350</v>
      </c>
      <c r="M13" s="241">
        <v>362</v>
      </c>
      <c r="N13" s="243">
        <v>976</v>
      </c>
      <c r="O13" s="243">
        <v>67</v>
      </c>
      <c r="P13" s="257">
        <v>0</v>
      </c>
      <c r="Q13" s="258">
        <v>1405</v>
      </c>
      <c r="R13" s="258">
        <v>3968</v>
      </c>
      <c r="S13" s="106"/>
    </row>
    <row r="14" spans="2:19" ht="20.100000000000001" customHeight="1" thickTop="1" x14ac:dyDescent="0.25">
      <c r="B14" s="246" t="s">
        <v>114</v>
      </c>
      <c r="C14" s="125">
        <v>1</v>
      </c>
      <c r="D14" s="127">
        <v>7</v>
      </c>
      <c r="E14" s="127">
        <v>0</v>
      </c>
      <c r="F14" s="196">
        <v>0</v>
      </c>
      <c r="G14" s="203">
        <v>8</v>
      </c>
      <c r="H14" s="125">
        <v>18</v>
      </c>
      <c r="I14" s="127">
        <v>95</v>
      </c>
      <c r="J14" s="127">
        <v>5</v>
      </c>
      <c r="K14" s="196">
        <v>0</v>
      </c>
      <c r="L14" s="203">
        <v>118</v>
      </c>
      <c r="M14" s="125">
        <v>23</v>
      </c>
      <c r="N14" s="127">
        <v>54</v>
      </c>
      <c r="O14" s="127">
        <v>4</v>
      </c>
      <c r="P14" s="196">
        <v>0</v>
      </c>
      <c r="Q14" s="203">
        <v>81</v>
      </c>
      <c r="R14" s="203">
        <v>207</v>
      </c>
      <c r="S14" s="84"/>
    </row>
    <row r="15" spans="2:19" ht="20.100000000000001" customHeight="1" x14ac:dyDescent="0.25">
      <c r="B15" s="246" t="s">
        <v>115</v>
      </c>
      <c r="C15" s="125">
        <v>5</v>
      </c>
      <c r="D15" s="127">
        <v>25</v>
      </c>
      <c r="E15" s="127">
        <v>1</v>
      </c>
      <c r="F15" s="196">
        <v>0</v>
      </c>
      <c r="G15" s="203">
        <v>31</v>
      </c>
      <c r="H15" s="125">
        <v>92</v>
      </c>
      <c r="I15" s="127">
        <v>382</v>
      </c>
      <c r="J15" s="127">
        <v>24</v>
      </c>
      <c r="K15" s="196">
        <v>0</v>
      </c>
      <c r="L15" s="203">
        <v>498</v>
      </c>
      <c r="M15" s="125">
        <v>34</v>
      </c>
      <c r="N15" s="127">
        <v>187</v>
      </c>
      <c r="O15" s="127">
        <v>19</v>
      </c>
      <c r="P15" s="196">
        <v>1</v>
      </c>
      <c r="Q15" s="203">
        <v>241</v>
      </c>
      <c r="R15" s="203">
        <v>770</v>
      </c>
      <c r="S15" s="84"/>
    </row>
    <row r="16" spans="2:19" ht="20.100000000000001" customHeight="1" x14ac:dyDescent="0.25">
      <c r="B16" s="246" t="s">
        <v>116</v>
      </c>
      <c r="C16" s="125">
        <v>8</v>
      </c>
      <c r="D16" s="127">
        <v>28</v>
      </c>
      <c r="E16" s="127">
        <v>1</v>
      </c>
      <c r="F16" s="196">
        <v>0</v>
      </c>
      <c r="G16" s="203">
        <v>37</v>
      </c>
      <c r="H16" s="125">
        <v>106</v>
      </c>
      <c r="I16" s="127">
        <v>347</v>
      </c>
      <c r="J16" s="127">
        <v>16</v>
      </c>
      <c r="K16" s="196">
        <v>0</v>
      </c>
      <c r="L16" s="203">
        <v>469</v>
      </c>
      <c r="M16" s="125">
        <v>58</v>
      </c>
      <c r="N16" s="127">
        <v>177</v>
      </c>
      <c r="O16" s="127">
        <v>26</v>
      </c>
      <c r="P16" s="196">
        <v>0</v>
      </c>
      <c r="Q16" s="203">
        <v>261</v>
      </c>
      <c r="R16" s="203">
        <v>767</v>
      </c>
      <c r="S16" s="84"/>
    </row>
    <row r="17" spans="2:19" ht="20.100000000000001" customHeight="1" x14ac:dyDescent="0.25">
      <c r="B17" s="246" t="s">
        <v>117</v>
      </c>
      <c r="C17" s="125">
        <v>2</v>
      </c>
      <c r="D17" s="127">
        <v>5</v>
      </c>
      <c r="E17" s="127">
        <v>0</v>
      </c>
      <c r="F17" s="196">
        <v>1</v>
      </c>
      <c r="G17" s="203">
        <v>8</v>
      </c>
      <c r="H17" s="125">
        <v>15</v>
      </c>
      <c r="I17" s="127">
        <v>35</v>
      </c>
      <c r="J17" s="127">
        <v>4</v>
      </c>
      <c r="K17" s="196">
        <v>0</v>
      </c>
      <c r="L17" s="203">
        <v>54</v>
      </c>
      <c r="M17" s="125">
        <v>2</v>
      </c>
      <c r="N17" s="127">
        <v>32</v>
      </c>
      <c r="O17" s="127">
        <v>3</v>
      </c>
      <c r="P17" s="196">
        <v>0</v>
      </c>
      <c r="Q17" s="203">
        <v>37</v>
      </c>
      <c r="R17" s="203">
        <v>99</v>
      </c>
      <c r="S17" s="84"/>
    </row>
    <row r="18" spans="2:19" ht="20.100000000000001" customHeight="1" thickBot="1" x14ac:dyDescent="0.3">
      <c r="B18" s="246" t="s">
        <v>118</v>
      </c>
      <c r="C18" s="125">
        <v>2</v>
      </c>
      <c r="D18" s="127">
        <v>9</v>
      </c>
      <c r="E18" s="127">
        <v>0</v>
      </c>
      <c r="F18" s="196">
        <v>0</v>
      </c>
      <c r="G18" s="203">
        <v>11</v>
      </c>
      <c r="H18" s="125">
        <v>45</v>
      </c>
      <c r="I18" s="127">
        <v>161</v>
      </c>
      <c r="J18" s="127">
        <v>8</v>
      </c>
      <c r="K18" s="196">
        <v>0</v>
      </c>
      <c r="L18" s="203">
        <v>214</v>
      </c>
      <c r="M18" s="125">
        <v>39</v>
      </c>
      <c r="N18" s="127">
        <v>73</v>
      </c>
      <c r="O18" s="127">
        <v>4</v>
      </c>
      <c r="P18" s="196">
        <v>0</v>
      </c>
      <c r="Q18" s="203">
        <v>116</v>
      </c>
      <c r="R18" s="203">
        <v>341</v>
      </c>
      <c r="S18" s="84"/>
    </row>
    <row r="19" spans="2:19" ht="20.100000000000001" customHeight="1" thickTop="1" thickBot="1" x14ac:dyDescent="0.3">
      <c r="B19" s="240" t="s">
        <v>119</v>
      </c>
      <c r="C19" s="241">
        <v>18</v>
      </c>
      <c r="D19" s="243">
        <v>74</v>
      </c>
      <c r="E19" s="243">
        <v>2</v>
      </c>
      <c r="F19" s="257">
        <v>1</v>
      </c>
      <c r="G19" s="258">
        <v>95</v>
      </c>
      <c r="H19" s="241">
        <v>276</v>
      </c>
      <c r="I19" s="243">
        <v>1020</v>
      </c>
      <c r="J19" s="243">
        <v>57</v>
      </c>
      <c r="K19" s="257">
        <v>0</v>
      </c>
      <c r="L19" s="258">
        <v>1353</v>
      </c>
      <c r="M19" s="241">
        <v>156</v>
      </c>
      <c r="N19" s="243">
        <v>523</v>
      </c>
      <c r="O19" s="243">
        <v>56</v>
      </c>
      <c r="P19" s="257">
        <v>1</v>
      </c>
      <c r="Q19" s="258">
        <v>736</v>
      </c>
      <c r="R19" s="258">
        <v>2184</v>
      </c>
      <c r="S19" s="106"/>
    </row>
    <row r="20" spans="2:19" ht="20.100000000000001" customHeight="1" thickTop="1" x14ac:dyDescent="0.25">
      <c r="B20" s="246" t="s">
        <v>120</v>
      </c>
      <c r="C20" s="125">
        <v>0</v>
      </c>
      <c r="D20" s="127">
        <v>1</v>
      </c>
      <c r="E20" s="127">
        <v>0</v>
      </c>
      <c r="F20" s="196">
        <v>0</v>
      </c>
      <c r="G20" s="203">
        <v>1</v>
      </c>
      <c r="H20" s="125">
        <v>2</v>
      </c>
      <c r="I20" s="127">
        <v>7</v>
      </c>
      <c r="J20" s="127">
        <v>0</v>
      </c>
      <c r="K20" s="196">
        <v>0</v>
      </c>
      <c r="L20" s="203">
        <v>9</v>
      </c>
      <c r="M20" s="125">
        <v>1</v>
      </c>
      <c r="N20" s="127">
        <v>5</v>
      </c>
      <c r="O20" s="127">
        <v>0</v>
      </c>
      <c r="P20" s="196">
        <v>0</v>
      </c>
      <c r="Q20" s="203">
        <v>6</v>
      </c>
      <c r="R20" s="203">
        <v>16</v>
      </c>
      <c r="S20" s="84"/>
    </row>
    <row r="21" spans="2:19" ht="20.100000000000001" customHeight="1" thickBot="1" x14ac:dyDescent="0.3">
      <c r="B21" s="246" t="s">
        <v>40</v>
      </c>
      <c r="C21" s="125">
        <v>58</v>
      </c>
      <c r="D21" s="127">
        <v>56</v>
      </c>
      <c r="E21" s="127">
        <v>1</v>
      </c>
      <c r="F21" s="196">
        <v>0</v>
      </c>
      <c r="G21" s="203">
        <v>115</v>
      </c>
      <c r="H21" s="125">
        <v>791</v>
      </c>
      <c r="I21" s="127">
        <v>972</v>
      </c>
      <c r="J21" s="127">
        <v>33</v>
      </c>
      <c r="K21" s="196">
        <v>0</v>
      </c>
      <c r="L21" s="203">
        <v>1796</v>
      </c>
      <c r="M21" s="125">
        <v>369</v>
      </c>
      <c r="N21" s="127">
        <v>543</v>
      </c>
      <c r="O21" s="127">
        <v>41</v>
      </c>
      <c r="P21" s="196">
        <v>1</v>
      </c>
      <c r="Q21" s="203">
        <v>954</v>
      </c>
      <c r="R21" s="203">
        <v>2865</v>
      </c>
      <c r="S21" s="84"/>
    </row>
    <row r="22" spans="2:19" ht="20.100000000000001" customHeight="1" thickTop="1" thickBot="1" x14ac:dyDescent="0.3">
      <c r="B22" s="259" t="s">
        <v>122</v>
      </c>
      <c r="C22" s="144">
        <v>135</v>
      </c>
      <c r="D22" s="146">
        <v>341</v>
      </c>
      <c r="E22" s="146">
        <v>8</v>
      </c>
      <c r="F22" s="198">
        <v>1</v>
      </c>
      <c r="G22" s="260">
        <v>485</v>
      </c>
      <c r="H22" s="144">
        <v>1930</v>
      </c>
      <c r="I22" s="146">
        <v>4359</v>
      </c>
      <c r="J22" s="146">
        <v>178</v>
      </c>
      <c r="K22" s="198">
        <v>2</v>
      </c>
      <c r="L22" s="260">
        <v>6469</v>
      </c>
      <c r="M22" s="144">
        <v>997</v>
      </c>
      <c r="N22" s="146">
        <v>2406</v>
      </c>
      <c r="O22" s="146">
        <v>190</v>
      </c>
      <c r="P22" s="198">
        <v>3</v>
      </c>
      <c r="Q22" s="260">
        <v>3596</v>
      </c>
      <c r="R22" s="260">
        <v>10550</v>
      </c>
      <c r="S22" s="89"/>
    </row>
    <row r="23" spans="2:19" ht="16.5" thickTop="1" thickBot="1" x14ac:dyDescent="0.3">
      <c r="B23" s="253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2:19" ht="15.75" thickTop="1" x14ac:dyDescent="0.25">
      <c r="B24" s="180" t="s">
        <v>36</v>
      </c>
      <c r="C24" s="181"/>
      <c r="D24" s="139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</row>
    <row r="25" spans="2:19" ht="15.75" thickBot="1" x14ac:dyDescent="0.3">
      <c r="B25" s="182" t="s">
        <v>200</v>
      </c>
      <c r="C25" s="183"/>
      <c r="D25" s="140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</row>
    <row r="26" spans="2:19" ht="15.75" thickTop="1" x14ac:dyDescent="0.2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5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27"/>
  <sheetViews>
    <sheetView zoomScale="80" zoomScaleNormal="80" workbookViewId="0">
      <selection activeCell="S6" sqref="S6:T23"/>
    </sheetView>
  </sheetViews>
  <sheetFormatPr baseColWidth="10" defaultColWidth="9.140625" defaultRowHeight="15" x14ac:dyDescent="0.25"/>
  <cols>
    <col min="1" max="1" width="9.140625" style="81"/>
    <col min="2" max="2" width="30.7109375" style="81" customWidth="1"/>
    <col min="3" max="18" width="13.7109375" style="81" customWidth="1"/>
    <col min="19" max="16384" width="9.140625" style="81"/>
  </cols>
  <sheetData>
    <row r="1" spans="2:18" ht="15.75" thickBot="1" x14ac:dyDescent="0.3"/>
    <row r="2" spans="2:18" ht="24.95" customHeight="1" thickTop="1" thickBot="1" x14ac:dyDescent="0.3">
      <c r="B2" s="301" t="s">
        <v>303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3"/>
    </row>
    <row r="3" spans="2:18" ht="24.95" customHeight="1" thickTop="1" thickBot="1" x14ac:dyDescent="0.3">
      <c r="B3" s="304" t="s">
        <v>106</v>
      </c>
      <c r="C3" s="308" t="s">
        <v>41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28" t="s">
        <v>32</v>
      </c>
    </row>
    <row r="4" spans="2:18" ht="24.95" customHeight="1" thickTop="1" thickBot="1" x14ac:dyDescent="0.3">
      <c r="B4" s="306"/>
      <c r="C4" s="333" t="s">
        <v>42</v>
      </c>
      <c r="D4" s="308"/>
      <c r="E4" s="308"/>
      <c r="F4" s="308"/>
      <c r="G4" s="309"/>
      <c r="H4" s="333" t="s">
        <v>43</v>
      </c>
      <c r="I4" s="308"/>
      <c r="J4" s="308"/>
      <c r="K4" s="308"/>
      <c r="L4" s="309"/>
      <c r="M4" s="333" t="s">
        <v>44</v>
      </c>
      <c r="N4" s="308"/>
      <c r="O4" s="308"/>
      <c r="P4" s="308"/>
      <c r="Q4" s="309"/>
      <c r="R4" s="329"/>
    </row>
    <row r="5" spans="2:18" ht="24.95" customHeight="1" thickTop="1" thickBot="1" x14ac:dyDescent="0.3">
      <c r="B5" s="306"/>
      <c r="C5" s="333" t="s">
        <v>33</v>
      </c>
      <c r="D5" s="308"/>
      <c r="E5" s="308"/>
      <c r="F5" s="309"/>
      <c r="G5" s="304" t="s">
        <v>32</v>
      </c>
      <c r="H5" s="333" t="s">
        <v>33</v>
      </c>
      <c r="I5" s="308"/>
      <c r="J5" s="308"/>
      <c r="K5" s="309"/>
      <c r="L5" s="304" t="s">
        <v>32</v>
      </c>
      <c r="M5" s="333" t="s">
        <v>33</v>
      </c>
      <c r="N5" s="308"/>
      <c r="O5" s="308"/>
      <c r="P5" s="309"/>
      <c r="Q5" s="305" t="s">
        <v>32</v>
      </c>
      <c r="R5" s="329"/>
    </row>
    <row r="6" spans="2:18" ht="24.95" customHeight="1" thickTop="1" thickBot="1" x14ac:dyDescent="0.3">
      <c r="B6" s="307"/>
      <c r="C6" s="172" t="s">
        <v>34</v>
      </c>
      <c r="D6" s="174" t="s">
        <v>201</v>
      </c>
      <c r="E6" s="174" t="s">
        <v>202</v>
      </c>
      <c r="F6" s="138" t="s">
        <v>35</v>
      </c>
      <c r="G6" s="307"/>
      <c r="H6" s="172" t="s">
        <v>34</v>
      </c>
      <c r="I6" s="174" t="s">
        <v>201</v>
      </c>
      <c r="J6" s="174" t="s">
        <v>202</v>
      </c>
      <c r="K6" s="138" t="s">
        <v>35</v>
      </c>
      <c r="L6" s="307"/>
      <c r="M6" s="172" t="s">
        <v>34</v>
      </c>
      <c r="N6" s="174" t="s">
        <v>201</v>
      </c>
      <c r="O6" s="174" t="s">
        <v>202</v>
      </c>
      <c r="P6" s="138" t="s">
        <v>35</v>
      </c>
      <c r="Q6" s="307"/>
      <c r="R6" s="330"/>
    </row>
    <row r="7" spans="2:18" ht="20.100000000000001" customHeight="1" thickTop="1" thickBot="1" x14ac:dyDescent="0.3">
      <c r="B7" s="240" t="s">
        <v>107</v>
      </c>
      <c r="C7" s="261">
        <v>8.1481481481481488E-2</v>
      </c>
      <c r="D7" s="261">
        <v>0.13489736070381231</v>
      </c>
      <c r="E7" s="261">
        <v>0.5</v>
      </c>
      <c r="F7" s="261">
        <v>0</v>
      </c>
      <c r="G7" s="261">
        <v>0.12577319587628866</v>
      </c>
      <c r="H7" s="261">
        <v>0.12746113989637306</v>
      </c>
      <c r="I7" s="261">
        <v>0.15599908235833906</v>
      </c>
      <c r="J7" s="261">
        <v>0.19101123595505617</v>
      </c>
      <c r="K7" s="261">
        <v>0.5</v>
      </c>
      <c r="L7" s="261">
        <v>0.14855464523110218</v>
      </c>
      <c r="M7" s="261">
        <v>0.10932798395185557</v>
      </c>
      <c r="N7" s="261">
        <v>0.14921030756442227</v>
      </c>
      <c r="O7" s="261">
        <v>0.1368421052631579</v>
      </c>
      <c r="P7" s="261">
        <v>0.33333333333333331</v>
      </c>
      <c r="Q7" s="261">
        <v>0.13765294771968856</v>
      </c>
      <c r="R7" s="261">
        <v>0.14379146919431279</v>
      </c>
    </row>
    <row r="8" spans="2:18" ht="20.100000000000001" customHeight="1" thickTop="1" x14ac:dyDescent="0.25">
      <c r="B8" s="246" t="s">
        <v>108</v>
      </c>
      <c r="C8" s="262">
        <v>5.9259259259259262E-2</v>
      </c>
      <c r="D8" s="262">
        <v>0.16422287390029325</v>
      </c>
      <c r="E8" s="262">
        <v>0.125</v>
      </c>
      <c r="F8" s="262">
        <v>0</v>
      </c>
      <c r="G8" s="262">
        <v>0.13402061855670103</v>
      </c>
      <c r="H8" s="262">
        <v>9.9481865284974089E-2</v>
      </c>
      <c r="I8" s="262">
        <v>0.12984629502179398</v>
      </c>
      <c r="J8" s="262">
        <v>8.4269662921348312E-2</v>
      </c>
      <c r="K8" s="262">
        <v>0.5</v>
      </c>
      <c r="L8" s="262">
        <v>0.11964754985314577</v>
      </c>
      <c r="M8" s="262">
        <v>9.7291875626880645E-2</v>
      </c>
      <c r="N8" s="262">
        <v>0.1288445552784705</v>
      </c>
      <c r="O8" s="262">
        <v>7.8947368421052627E-2</v>
      </c>
      <c r="P8" s="262">
        <v>0</v>
      </c>
      <c r="Q8" s="262">
        <v>0.11735261401557286</v>
      </c>
      <c r="R8" s="262">
        <v>0.11952606635071091</v>
      </c>
    </row>
    <row r="9" spans="2:18" ht="20.100000000000001" customHeight="1" x14ac:dyDescent="0.25">
      <c r="B9" s="246" t="s">
        <v>109</v>
      </c>
      <c r="C9" s="262">
        <v>5.185185185185185E-2</v>
      </c>
      <c r="D9" s="262">
        <v>4.9853372434017593E-2</v>
      </c>
      <c r="E9" s="262">
        <v>0</v>
      </c>
      <c r="F9" s="262">
        <v>0</v>
      </c>
      <c r="G9" s="262">
        <v>4.9484536082474224E-2</v>
      </c>
      <c r="H9" s="262">
        <v>2.7461139896373058E-2</v>
      </c>
      <c r="I9" s="262">
        <v>3.670566643725625E-2</v>
      </c>
      <c r="J9" s="262">
        <v>2.8089887640449437E-2</v>
      </c>
      <c r="K9" s="262">
        <v>0</v>
      </c>
      <c r="L9" s="262">
        <v>3.3699180707991959E-2</v>
      </c>
      <c r="M9" s="262">
        <v>4.9147442326980942E-2</v>
      </c>
      <c r="N9" s="262">
        <v>4.3640897755610975E-2</v>
      </c>
      <c r="O9" s="262">
        <v>3.6842105263157891E-2</v>
      </c>
      <c r="P9" s="262">
        <v>0</v>
      </c>
      <c r="Q9" s="262">
        <v>4.4771968854282536E-2</v>
      </c>
      <c r="R9" s="262">
        <v>3.8199052132701423E-2</v>
      </c>
    </row>
    <row r="10" spans="2:18" ht="20.100000000000001" customHeight="1" x14ac:dyDescent="0.25">
      <c r="B10" s="246" t="s">
        <v>110</v>
      </c>
      <c r="C10" s="262">
        <v>9.6296296296296297E-2</v>
      </c>
      <c r="D10" s="262">
        <v>0.12023460410557185</v>
      </c>
      <c r="E10" s="262">
        <v>0</v>
      </c>
      <c r="F10" s="262">
        <v>0</v>
      </c>
      <c r="G10" s="262">
        <v>0.11134020618556702</v>
      </c>
      <c r="H10" s="262">
        <v>9.5336787564766837E-2</v>
      </c>
      <c r="I10" s="262">
        <v>9.795824730442762E-2</v>
      </c>
      <c r="J10" s="262">
        <v>7.8651685393258425E-2</v>
      </c>
      <c r="K10" s="262">
        <v>0</v>
      </c>
      <c r="L10" s="262">
        <v>9.661462358942649E-2</v>
      </c>
      <c r="M10" s="262">
        <v>0.10330992978936811</v>
      </c>
      <c r="N10" s="262">
        <v>0.10473815461346633</v>
      </c>
      <c r="O10" s="262">
        <v>9.4736842105263161E-2</v>
      </c>
      <c r="P10" s="262">
        <v>0</v>
      </c>
      <c r="Q10" s="262">
        <v>0.10372636262513904</v>
      </c>
      <c r="R10" s="262">
        <v>9.971563981042654E-2</v>
      </c>
    </row>
    <row r="11" spans="2:18" ht="20.100000000000001" customHeight="1" x14ac:dyDescent="0.25">
      <c r="B11" s="246" t="s">
        <v>111</v>
      </c>
      <c r="C11" s="262">
        <v>2.9629629629629631E-2</v>
      </c>
      <c r="D11" s="262">
        <v>6.7448680351906154E-2</v>
      </c>
      <c r="E11" s="262">
        <v>0</v>
      </c>
      <c r="F11" s="262">
        <v>0</v>
      </c>
      <c r="G11" s="262">
        <v>5.5670103092783509E-2</v>
      </c>
      <c r="H11" s="262">
        <v>4.4559585492227979E-2</v>
      </c>
      <c r="I11" s="262">
        <v>6.1940812112869927E-2</v>
      </c>
      <c r="J11" s="262">
        <v>5.0561797752808987E-2</v>
      </c>
      <c r="K11" s="262">
        <v>0</v>
      </c>
      <c r="L11" s="262">
        <v>5.6422940176225074E-2</v>
      </c>
      <c r="M11" s="262">
        <v>5.0150451354062188E-2</v>
      </c>
      <c r="N11" s="262">
        <v>6.3591022443890269E-2</v>
      </c>
      <c r="O11" s="262">
        <v>5.7894736842105263E-2</v>
      </c>
      <c r="P11" s="262">
        <v>0</v>
      </c>
      <c r="Q11" s="262">
        <v>5.9510567296996664E-2</v>
      </c>
      <c r="R11" s="262">
        <v>5.7440758293838864E-2</v>
      </c>
    </row>
    <row r="12" spans="2:18" ht="20.100000000000001" customHeight="1" thickBot="1" x14ac:dyDescent="0.3">
      <c r="B12" s="246" t="s">
        <v>112</v>
      </c>
      <c r="C12" s="262">
        <v>0.11851851851851852</v>
      </c>
      <c r="D12" s="262">
        <v>7.9178885630498533E-2</v>
      </c>
      <c r="E12" s="262">
        <v>0</v>
      </c>
      <c r="F12" s="262">
        <v>0</v>
      </c>
      <c r="G12" s="262">
        <v>8.8659793814432994E-2</v>
      </c>
      <c r="H12" s="262">
        <v>5.181347150259067E-2</v>
      </c>
      <c r="I12" s="262">
        <v>5.8958476714842854E-2</v>
      </c>
      <c r="J12" s="262">
        <v>6.1797752808988762E-2</v>
      </c>
      <c r="K12" s="262">
        <v>0</v>
      </c>
      <c r="L12" s="262">
        <v>5.6886690369454318E-2</v>
      </c>
      <c r="M12" s="262">
        <v>6.318956870611836E-2</v>
      </c>
      <c r="N12" s="262">
        <v>6.4837905236907731E-2</v>
      </c>
      <c r="O12" s="262">
        <v>8.4210526315789472E-2</v>
      </c>
      <c r="P12" s="262">
        <v>0</v>
      </c>
      <c r="Q12" s="262">
        <v>6.5350389321468291E-2</v>
      </c>
      <c r="R12" s="262">
        <v>6.1232227488151658E-2</v>
      </c>
    </row>
    <row r="13" spans="2:18" ht="20.100000000000001" customHeight="1" thickTop="1" thickBot="1" x14ac:dyDescent="0.3">
      <c r="B13" s="240" t="s">
        <v>113</v>
      </c>
      <c r="C13" s="261">
        <v>0.35555555555555557</v>
      </c>
      <c r="D13" s="261">
        <v>0.48093841642228741</v>
      </c>
      <c r="E13" s="261">
        <v>0.125</v>
      </c>
      <c r="F13" s="261">
        <v>0</v>
      </c>
      <c r="G13" s="261">
        <v>0.43917525773195876</v>
      </c>
      <c r="H13" s="261">
        <v>0.31865284974093266</v>
      </c>
      <c r="I13" s="261">
        <v>0.38540949759119064</v>
      </c>
      <c r="J13" s="261">
        <v>0.30337078651685395</v>
      </c>
      <c r="K13" s="261">
        <v>0.5</v>
      </c>
      <c r="L13" s="261">
        <v>0.36327098469624364</v>
      </c>
      <c r="M13" s="261">
        <v>0.36308926780341022</v>
      </c>
      <c r="N13" s="261">
        <v>0.40565253532834578</v>
      </c>
      <c r="O13" s="261">
        <v>0.35263157894736841</v>
      </c>
      <c r="P13" s="261">
        <v>0</v>
      </c>
      <c r="Q13" s="261">
        <v>0.39071190211345941</v>
      </c>
      <c r="R13" s="261">
        <v>0.37611374407582937</v>
      </c>
    </row>
    <row r="14" spans="2:18" ht="20.100000000000001" customHeight="1" thickTop="1" x14ac:dyDescent="0.25">
      <c r="B14" s="246" t="s">
        <v>114</v>
      </c>
      <c r="C14" s="262">
        <v>7.4074074074074077E-3</v>
      </c>
      <c r="D14" s="262">
        <v>2.0527859237536656E-2</v>
      </c>
      <c r="E14" s="262">
        <v>0</v>
      </c>
      <c r="F14" s="262">
        <v>0</v>
      </c>
      <c r="G14" s="262">
        <v>1.6494845360824743E-2</v>
      </c>
      <c r="H14" s="262">
        <v>9.3264248704663204E-3</v>
      </c>
      <c r="I14" s="262">
        <v>2.1793989447120899E-2</v>
      </c>
      <c r="J14" s="262">
        <v>2.8089887640449437E-2</v>
      </c>
      <c r="K14" s="262">
        <v>0</v>
      </c>
      <c r="L14" s="262">
        <v>1.8240840933683722E-2</v>
      </c>
      <c r="M14" s="262">
        <v>2.3069207622868605E-2</v>
      </c>
      <c r="N14" s="262">
        <v>2.2443890274314215E-2</v>
      </c>
      <c r="O14" s="262">
        <v>2.1052631578947368E-2</v>
      </c>
      <c r="P14" s="262">
        <v>0</v>
      </c>
      <c r="Q14" s="262">
        <v>2.2525027808676306E-2</v>
      </c>
      <c r="R14" s="262">
        <v>1.9620853080568719E-2</v>
      </c>
    </row>
    <row r="15" spans="2:18" ht="20.100000000000001" customHeight="1" x14ac:dyDescent="0.25">
      <c r="B15" s="246" t="s">
        <v>115</v>
      </c>
      <c r="C15" s="262">
        <v>3.7037037037037035E-2</v>
      </c>
      <c r="D15" s="262">
        <v>7.331378299120235E-2</v>
      </c>
      <c r="E15" s="262">
        <v>0.125</v>
      </c>
      <c r="F15" s="262">
        <v>0</v>
      </c>
      <c r="G15" s="262">
        <v>6.3917525773195871E-2</v>
      </c>
      <c r="H15" s="262">
        <v>4.7668393782383418E-2</v>
      </c>
      <c r="I15" s="262">
        <v>8.7634778618949305E-2</v>
      </c>
      <c r="J15" s="262">
        <v>0.1348314606741573</v>
      </c>
      <c r="K15" s="262">
        <v>0</v>
      </c>
      <c r="L15" s="262">
        <v>7.698253207605503E-2</v>
      </c>
      <c r="M15" s="262">
        <v>3.4102306920762285E-2</v>
      </c>
      <c r="N15" s="262">
        <v>7.7722360764754778E-2</v>
      </c>
      <c r="O15" s="262">
        <v>0.1</v>
      </c>
      <c r="P15" s="262">
        <v>0.33333333333333331</v>
      </c>
      <c r="Q15" s="262">
        <v>6.7018909899888762E-2</v>
      </c>
      <c r="R15" s="262">
        <v>7.2985781990521331E-2</v>
      </c>
    </row>
    <row r="16" spans="2:18" ht="20.100000000000001" customHeight="1" x14ac:dyDescent="0.25">
      <c r="B16" s="246" t="s">
        <v>116</v>
      </c>
      <c r="C16" s="262">
        <v>5.9259259259259262E-2</v>
      </c>
      <c r="D16" s="262">
        <v>8.2111436950146624E-2</v>
      </c>
      <c r="E16" s="262">
        <v>0.125</v>
      </c>
      <c r="F16" s="262">
        <v>0</v>
      </c>
      <c r="G16" s="262">
        <v>7.628865979381444E-2</v>
      </c>
      <c r="H16" s="262">
        <v>5.4922279792746116E-2</v>
      </c>
      <c r="I16" s="262">
        <v>7.9605414085799492E-2</v>
      </c>
      <c r="J16" s="262">
        <v>8.98876404494382E-2</v>
      </c>
      <c r="K16" s="262">
        <v>0</v>
      </c>
      <c r="L16" s="262">
        <v>7.2499613541505636E-2</v>
      </c>
      <c r="M16" s="262">
        <v>5.8174523570712136E-2</v>
      </c>
      <c r="N16" s="262">
        <v>7.3566084788029923E-2</v>
      </c>
      <c r="O16" s="262">
        <v>0.1368421052631579</v>
      </c>
      <c r="P16" s="262">
        <v>0</v>
      </c>
      <c r="Q16" s="262">
        <v>7.2580645161290328E-2</v>
      </c>
      <c r="R16" s="262">
        <v>7.2701421800947866E-2</v>
      </c>
    </row>
    <row r="17" spans="2:18" ht="20.100000000000001" customHeight="1" x14ac:dyDescent="0.25">
      <c r="B17" s="246" t="s">
        <v>117</v>
      </c>
      <c r="C17" s="262">
        <v>1.4814814814814815E-2</v>
      </c>
      <c r="D17" s="262">
        <v>1.466275659824047E-2</v>
      </c>
      <c r="E17" s="262">
        <v>0</v>
      </c>
      <c r="F17" s="262">
        <v>1</v>
      </c>
      <c r="G17" s="262">
        <v>1.6494845360824743E-2</v>
      </c>
      <c r="H17" s="262">
        <v>7.7720207253886009E-3</v>
      </c>
      <c r="I17" s="262">
        <v>8.0293645331498045E-3</v>
      </c>
      <c r="J17" s="262">
        <v>2.247191011235955E-2</v>
      </c>
      <c r="K17" s="262">
        <v>0</v>
      </c>
      <c r="L17" s="262">
        <v>8.3475034781264491E-3</v>
      </c>
      <c r="M17" s="262">
        <v>2.0060180541624875E-3</v>
      </c>
      <c r="N17" s="262">
        <v>1.3300083125519535E-2</v>
      </c>
      <c r="O17" s="262">
        <v>1.5789473684210527E-2</v>
      </c>
      <c r="P17" s="262">
        <v>0</v>
      </c>
      <c r="Q17" s="262">
        <v>1.0289210233592881E-2</v>
      </c>
      <c r="R17" s="262">
        <v>9.38388625592417E-3</v>
      </c>
    </row>
    <row r="18" spans="2:18" ht="20.100000000000001" customHeight="1" thickBot="1" x14ac:dyDescent="0.3">
      <c r="B18" s="246" t="s">
        <v>118</v>
      </c>
      <c r="C18" s="262">
        <v>1.4814814814814815E-2</v>
      </c>
      <c r="D18" s="262">
        <v>2.6392961876832845E-2</v>
      </c>
      <c r="E18" s="262">
        <v>0</v>
      </c>
      <c r="F18" s="262">
        <v>0</v>
      </c>
      <c r="G18" s="262">
        <v>2.268041237113402E-2</v>
      </c>
      <c r="H18" s="262">
        <v>2.3316062176165803E-2</v>
      </c>
      <c r="I18" s="262">
        <v>3.6935076852489104E-2</v>
      </c>
      <c r="J18" s="262">
        <v>4.49438202247191E-2</v>
      </c>
      <c r="K18" s="262">
        <v>0</v>
      </c>
      <c r="L18" s="262">
        <v>3.3080847117019634E-2</v>
      </c>
      <c r="M18" s="262">
        <v>3.9117352056168508E-2</v>
      </c>
      <c r="N18" s="262">
        <v>3.0340814630091438E-2</v>
      </c>
      <c r="O18" s="262">
        <v>2.1052631578947368E-2</v>
      </c>
      <c r="P18" s="262">
        <v>0</v>
      </c>
      <c r="Q18" s="262">
        <v>3.2258064516129031E-2</v>
      </c>
      <c r="R18" s="262">
        <v>3.2322274881516587E-2</v>
      </c>
    </row>
    <row r="19" spans="2:18" ht="20.100000000000001" customHeight="1" thickTop="1" thickBot="1" x14ac:dyDescent="0.3">
      <c r="B19" s="240" t="s">
        <v>119</v>
      </c>
      <c r="C19" s="261">
        <v>0.13333333333333333</v>
      </c>
      <c r="D19" s="261">
        <v>0.21700879765395895</v>
      </c>
      <c r="E19" s="261">
        <v>0.25</v>
      </c>
      <c r="F19" s="261">
        <v>1</v>
      </c>
      <c r="G19" s="261">
        <v>0.19587628865979381</v>
      </c>
      <c r="H19" s="261">
        <v>0.14300518134715026</v>
      </c>
      <c r="I19" s="261">
        <v>0.23399862353750861</v>
      </c>
      <c r="J19" s="261">
        <v>0.3202247191011236</v>
      </c>
      <c r="K19" s="261">
        <v>0</v>
      </c>
      <c r="L19" s="261">
        <v>0.20915133714639048</v>
      </c>
      <c r="M19" s="261">
        <v>0.15646940822467403</v>
      </c>
      <c r="N19" s="261">
        <v>0.21737323358270988</v>
      </c>
      <c r="O19" s="261">
        <v>0.29473684210526313</v>
      </c>
      <c r="P19" s="261">
        <v>0.33333333333333331</v>
      </c>
      <c r="Q19" s="261">
        <v>0.20467185761957732</v>
      </c>
      <c r="R19" s="261">
        <v>0.20701421800947867</v>
      </c>
    </row>
    <row r="20" spans="2:18" ht="20.100000000000001" customHeight="1" thickTop="1" x14ac:dyDescent="0.25">
      <c r="B20" s="246" t="s">
        <v>120</v>
      </c>
      <c r="C20" s="262">
        <v>0</v>
      </c>
      <c r="D20" s="262">
        <v>2.9325513196480938E-3</v>
      </c>
      <c r="E20" s="262">
        <v>0</v>
      </c>
      <c r="F20" s="262">
        <v>0</v>
      </c>
      <c r="G20" s="262">
        <v>2.0618556701030928E-3</v>
      </c>
      <c r="H20" s="262">
        <v>1.0362694300518134E-3</v>
      </c>
      <c r="I20" s="262">
        <v>1.6058729066299609E-3</v>
      </c>
      <c r="J20" s="262">
        <v>0</v>
      </c>
      <c r="K20" s="262">
        <v>0</v>
      </c>
      <c r="L20" s="262">
        <v>1.3912505796877415E-3</v>
      </c>
      <c r="M20" s="262">
        <v>1.0030090270812437E-3</v>
      </c>
      <c r="N20" s="262">
        <v>2.0781379883624274E-3</v>
      </c>
      <c r="O20" s="262">
        <v>0</v>
      </c>
      <c r="P20" s="262">
        <v>0</v>
      </c>
      <c r="Q20" s="262">
        <v>1.6685205784204673E-3</v>
      </c>
      <c r="R20" s="262">
        <v>1.5165876777251184E-3</v>
      </c>
    </row>
    <row r="21" spans="2:18" ht="20.100000000000001" customHeight="1" thickBot="1" x14ac:dyDescent="0.3">
      <c r="B21" s="246" t="s">
        <v>40</v>
      </c>
      <c r="C21" s="262">
        <v>0.42962962962962964</v>
      </c>
      <c r="D21" s="262">
        <v>0.16422287390029325</v>
      </c>
      <c r="E21" s="262">
        <v>0.125</v>
      </c>
      <c r="F21" s="262">
        <v>0</v>
      </c>
      <c r="G21" s="262">
        <v>0.23711340206185566</v>
      </c>
      <c r="H21" s="262">
        <v>0.40984455958549221</v>
      </c>
      <c r="I21" s="262">
        <v>0.22298692360633174</v>
      </c>
      <c r="J21" s="262">
        <v>0.1853932584269663</v>
      </c>
      <c r="K21" s="262">
        <v>0</v>
      </c>
      <c r="L21" s="262">
        <v>0.27763178234657598</v>
      </c>
      <c r="M21" s="262">
        <v>0.37011033099297896</v>
      </c>
      <c r="N21" s="262">
        <v>0.22568578553615959</v>
      </c>
      <c r="O21" s="262">
        <v>0.21578947368421053</v>
      </c>
      <c r="P21" s="262">
        <v>0.33333333333333331</v>
      </c>
      <c r="Q21" s="262">
        <v>0.26529477196885426</v>
      </c>
      <c r="R21" s="262">
        <v>0.271563981042654</v>
      </c>
    </row>
    <row r="22" spans="2:18" ht="20.100000000000001" customHeight="1" thickTop="1" thickBot="1" x14ac:dyDescent="0.3">
      <c r="B22" s="259" t="s">
        <v>32</v>
      </c>
      <c r="C22" s="168">
        <v>1</v>
      </c>
      <c r="D22" s="169">
        <v>1</v>
      </c>
      <c r="E22" s="169">
        <v>1</v>
      </c>
      <c r="F22" s="170">
        <v>1</v>
      </c>
      <c r="G22" s="171">
        <v>1</v>
      </c>
      <c r="H22" s="168">
        <v>1</v>
      </c>
      <c r="I22" s="169">
        <v>1</v>
      </c>
      <c r="J22" s="169">
        <v>1</v>
      </c>
      <c r="K22" s="170">
        <v>1</v>
      </c>
      <c r="L22" s="171">
        <v>1</v>
      </c>
      <c r="M22" s="168">
        <v>1</v>
      </c>
      <c r="N22" s="169">
        <v>0.99999999999999989</v>
      </c>
      <c r="O22" s="169">
        <v>1</v>
      </c>
      <c r="P22" s="170">
        <v>1</v>
      </c>
      <c r="Q22" s="171">
        <v>1</v>
      </c>
      <c r="R22" s="171">
        <v>0.99999999999999989</v>
      </c>
    </row>
    <row r="23" spans="2:18" ht="16.5" thickTop="1" thickBot="1" x14ac:dyDescent="0.3">
      <c r="B23" s="253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2:18" ht="15.75" thickTop="1" x14ac:dyDescent="0.25">
      <c r="B24" s="180" t="s">
        <v>36</v>
      </c>
      <c r="C24" s="181"/>
      <c r="D24" s="139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07"/>
    </row>
    <row r="25" spans="2:18" ht="15.75" thickBot="1" x14ac:dyDescent="0.3">
      <c r="B25" s="182" t="s">
        <v>200</v>
      </c>
      <c r="C25" s="183"/>
      <c r="D25" s="140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</row>
    <row r="26" spans="2:18" ht="15.75" thickTop="1" x14ac:dyDescent="0.2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  <row r="27" spans="2:18" x14ac:dyDescent="0.2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24"/>
  <sheetViews>
    <sheetView zoomScale="80" zoomScaleNormal="80" workbookViewId="0">
      <selection activeCell="Q5" sqref="Q5:Q22"/>
    </sheetView>
  </sheetViews>
  <sheetFormatPr baseColWidth="10" defaultColWidth="9.140625" defaultRowHeight="15" x14ac:dyDescent="0.25"/>
  <cols>
    <col min="1" max="1" width="9.140625" style="81"/>
    <col min="2" max="2" width="30.42578125" style="81" customWidth="1"/>
    <col min="3" max="16" width="13.7109375" style="81" customWidth="1"/>
    <col min="17" max="19" width="15.28515625" style="81" customWidth="1"/>
    <col min="20" max="16384" width="9.140625" style="81"/>
  </cols>
  <sheetData>
    <row r="1" spans="2:17" ht="15.75" thickBot="1" x14ac:dyDescent="0.3"/>
    <row r="2" spans="2:17" ht="25.35" customHeight="1" thickTop="1" thickBot="1" x14ac:dyDescent="0.3">
      <c r="B2" s="301" t="s">
        <v>304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3"/>
    </row>
    <row r="3" spans="2:17" ht="25.35" customHeight="1" thickTop="1" thickBot="1" x14ac:dyDescent="0.3">
      <c r="B3" s="304" t="s">
        <v>106</v>
      </c>
      <c r="C3" s="308" t="s">
        <v>204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</row>
    <row r="4" spans="2:17" ht="25.35" customHeight="1" thickTop="1" thickBot="1" x14ac:dyDescent="0.3">
      <c r="B4" s="306"/>
      <c r="C4" s="333" t="s">
        <v>205</v>
      </c>
      <c r="D4" s="334"/>
      <c r="E4" s="335" t="s">
        <v>206</v>
      </c>
      <c r="F4" s="334"/>
      <c r="G4" s="335" t="s">
        <v>207</v>
      </c>
      <c r="H4" s="334"/>
      <c r="I4" s="335" t="s">
        <v>208</v>
      </c>
      <c r="J4" s="334"/>
      <c r="K4" s="335" t="s">
        <v>209</v>
      </c>
      <c r="L4" s="334"/>
      <c r="M4" s="308" t="s">
        <v>210</v>
      </c>
      <c r="N4" s="308"/>
      <c r="O4" s="376" t="s">
        <v>32</v>
      </c>
      <c r="P4" s="377"/>
    </row>
    <row r="5" spans="2:17" ht="25.35" customHeight="1" thickTop="1" thickBot="1" x14ac:dyDescent="0.3">
      <c r="B5" s="307"/>
      <c r="C5" s="172" t="s">
        <v>5</v>
      </c>
      <c r="D5" s="192" t="s">
        <v>6</v>
      </c>
      <c r="E5" s="174" t="s">
        <v>5</v>
      </c>
      <c r="F5" s="192" t="s">
        <v>6</v>
      </c>
      <c r="G5" s="174" t="s">
        <v>5</v>
      </c>
      <c r="H5" s="192" t="s">
        <v>6</v>
      </c>
      <c r="I5" s="174" t="s">
        <v>5</v>
      </c>
      <c r="J5" s="192" t="s">
        <v>6</v>
      </c>
      <c r="K5" s="174" t="s">
        <v>5</v>
      </c>
      <c r="L5" s="192" t="s">
        <v>6</v>
      </c>
      <c r="M5" s="174" t="s">
        <v>5</v>
      </c>
      <c r="N5" s="193" t="s">
        <v>6</v>
      </c>
      <c r="O5" s="172" t="s">
        <v>5</v>
      </c>
      <c r="P5" s="194" t="s">
        <v>6</v>
      </c>
    </row>
    <row r="6" spans="2:17" ht="20.100000000000001" customHeight="1" thickTop="1" thickBot="1" x14ac:dyDescent="0.3">
      <c r="B6" s="240" t="s">
        <v>107</v>
      </c>
      <c r="C6" s="241">
        <v>51</v>
      </c>
      <c r="D6" s="242">
        <v>0.14088397790055249</v>
      </c>
      <c r="E6" s="243">
        <v>730</v>
      </c>
      <c r="F6" s="242">
        <v>0.12719986060289248</v>
      </c>
      <c r="G6" s="243">
        <v>140</v>
      </c>
      <c r="H6" s="242">
        <v>0.13986013986013987</v>
      </c>
      <c r="I6" s="243">
        <v>481</v>
      </c>
      <c r="J6" s="242">
        <v>0.203125</v>
      </c>
      <c r="K6" s="243">
        <v>10</v>
      </c>
      <c r="L6" s="242">
        <v>0.21276595744680851</v>
      </c>
      <c r="M6" s="243">
        <v>105</v>
      </c>
      <c r="N6" s="244">
        <v>0.10164569215876089</v>
      </c>
      <c r="O6" s="241">
        <v>1517</v>
      </c>
      <c r="P6" s="254">
        <v>0.14379146919431279</v>
      </c>
      <c r="Q6" s="84"/>
    </row>
    <row r="7" spans="2:17" ht="20.100000000000001" customHeight="1" thickTop="1" x14ac:dyDescent="0.25">
      <c r="B7" s="246" t="s">
        <v>108</v>
      </c>
      <c r="C7" s="125">
        <v>50</v>
      </c>
      <c r="D7" s="131">
        <v>0.13812154696132597</v>
      </c>
      <c r="E7" s="127">
        <v>591</v>
      </c>
      <c r="F7" s="131">
        <v>0.10297961317302666</v>
      </c>
      <c r="G7" s="127">
        <v>196</v>
      </c>
      <c r="H7" s="131">
        <v>0.19580419580419581</v>
      </c>
      <c r="I7" s="127">
        <v>320</v>
      </c>
      <c r="J7" s="131">
        <v>0.13513513513513514</v>
      </c>
      <c r="K7" s="263">
        <v>9</v>
      </c>
      <c r="L7" s="131">
        <v>0.19148936170212766</v>
      </c>
      <c r="M7" s="127">
        <v>95</v>
      </c>
      <c r="N7" s="128">
        <v>9.1965150048402708E-2</v>
      </c>
      <c r="O7" s="125">
        <v>1261</v>
      </c>
      <c r="P7" s="132">
        <v>0.11952606635071091</v>
      </c>
      <c r="Q7" s="84"/>
    </row>
    <row r="8" spans="2:17" ht="20.100000000000001" customHeight="1" x14ac:dyDescent="0.25">
      <c r="B8" s="246" t="s">
        <v>109</v>
      </c>
      <c r="C8" s="125">
        <v>17</v>
      </c>
      <c r="D8" s="131">
        <v>4.6961325966850827E-2</v>
      </c>
      <c r="E8" s="127">
        <v>166</v>
      </c>
      <c r="F8" s="131">
        <v>2.8924899808328977E-2</v>
      </c>
      <c r="G8" s="127">
        <v>65</v>
      </c>
      <c r="H8" s="131">
        <v>6.4935064935064929E-2</v>
      </c>
      <c r="I8" s="127">
        <v>133</v>
      </c>
      <c r="J8" s="131">
        <v>5.6165540540540543E-2</v>
      </c>
      <c r="K8" s="263">
        <v>3</v>
      </c>
      <c r="L8" s="131">
        <v>6.3829787234042548E-2</v>
      </c>
      <c r="M8" s="127">
        <v>19</v>
      </c>
      <c r="N8" s="128">
        <v>1.8393030009680542E-2</v>
      </c>
      <c r="O8" s="125">
        <v>403</v>
      </c>
      <c r="P8" s="132">
        <v>3.8199052132701423E-2</v>
      </c>
      <c r="Q8" s="84"/>
    </row>
    <row r="9" spans="2:17" ht="20.100000000000001" customHeight="1" x14ac:dyDescent="0.25">
      <c r="B9" s="246" t="s">
        <v>110</v>
      </c>
      <c r="C9" s="125">
        <v>61</v>
      </c>
      <c r="D9" s="131">
        <v>0.16850828729281769</v>
      </c>
      <c r="E9" s="127">
        <v>531</v>
      </c>
      <c r="F9" s="131">
        <v>9.2524830109775219E-2</v>
      </c>
      <c r="G9" s="127">
        <v>137</v>
      </c>
      <c r="H9" s="131">
        <v>0.13686313686313686</v>
      </c>
      <c r="I9" s="127">
        <v>269</v>
      </c>
      <c r="J9" s="131">
        <v>0.11359797297297297</v>
      </c>
      <c r="K9" s="263">
        <v>3</v>
      </c>
      <c r="L9" s="131">
        <v>6.3829787234042548E-2</v>
      </c>
      <c r="M9" s="127">
        <v>51</v>
      </c>
      <c r="N9" s="128">
        <v>4.9370764762826716E-2</v>
      </c>
      <c r="O9" s="125">
        <v>1052</v>
      </c>
      <c r="P9" s="132">
        <v>9.971563981042654E-2</v>
      </c>
      <c r="Q9" s="84"/>
    </row>
    <row r="10" spans="2:17" ht="20.100000000000001" customHeight="1" x14ac:dyDescent="0.25">
      <c r="B10" s="246" t="s">
        <v>111</v>
      </c>
      <c r="C10" s="125">
        <v>28</v>
      </c>
      <c r="D10" s="131">
        <v>7.7348066298342538E-2</v>
      </c>
      <c r="E10" s="127">
        <v>319</v>
      </c>
      <c r="F10" s="131">
        <v>5.558459661962014E-2</v>
      </c>
      <c r="G10" s="127">
        <v>88</v>
      </c>
      <c r="H10" s="131">
        <v>8.7912087912087919E-2</v>
      </c>
      <c r="I10" s="127">
        <v>151</v>
      </c>
      <c r="J10" s="131">
        <v>6.3766891891891886E-2</v>
      </c>
      <c r="K10" s="263">
        <v>2</v>
      </c>
      <c r="L10" s="131">
        <v>4.2553191489361701E-2</v>
      </c>
      <c r="M10" s="127">
        <v>18</v>
      </c>
      <c r="N10" s="128">
        <v>1.7424975798644726E-2</v>
      </c>
      <c r="O10" s="125">
        <v>606</v>
      </c>
      <c r="P10" s="132">
        <v>5.7440758293838864E-2</v>
      </c>
      <c r="Q10" s="84"/>
    </row>
    <row r="11" spans="2:17" ht="20.100000000000001" customHeight="1" thickBot="1" x14ac:dyDescent="0.3">
      <c r="B11" s="246" t="s">
        <v>112</v>
      </c>
      <c r="C11" s="125">
        <v>31</v>
      </c>
      <c r="D11" s="131">
        <v>8.5635359116022103E-2</v>
      </c>
      <c r="E11" s="127">
        <v>248</v>
      </c>
      <c r="F11" s="131">
        <v>4.3213103328105941E-2</v>
      </c>
      <c r="G11" s="127">
        <v>130</v>
      </c>
      <c r="H11" s="131">
        <v>0.12987012987012986</v>
      </c>
      <c r="I11" s="127">
        <v>178</v>
      </c>
      <c r="J11" s="131">
        <v>7.5168918918918914E-2</v>
      </c>
      <c r="K11" s="263">
        <v>2</v>
      </c>
      <c r="L11" s="131">
        <v>4.2553191489361701E-2</v>
      </c>
      <c r="M11" s="127">
        <v>57</v>
      </c>
      <c r="N11" s="128">
        <v>5.5179090029041623E-2</v>
      </c>
      <c r="O11" s="125">
        <v>646</v>
      </c>
      <c r="P11" s="132">
        <v>6.1232227488151658E-2</v>
      </c>
      <c r="Q11" s="84"/>
    </row>
    <row r="12" spans="2:17" ht="20.100000000000001" customHeight="1" thickTop="1" thickBot="1" x14ac:dyDescent="0.3">
      <c r="B12" s="240" t="s">
        <v>113</v>
      </c>
      <c r="C12" s="241">
        <v>187</v>
      </c>
      <c r="D12" s="242">
        <v>0.51657458563535907</v>
      </c>
      <c r="E12" s="243">
        <v>1855</v>
      </c>
      <c r="F12" s="242">
        <v>0.32322704303885696</v>
      </c>
      <c r="G12" s="243">
        <v>616</v>
      </c>
      <c r="H12" s="242">
        <v>0.61538461538461542</v>
      </c>
      <c r="I12" s="243">
        <v>1051</v>
      </c>
      <c r="J12" s="242">
        <v>0.44383445945945948</v>
      </c>
      <c r="K12" s="243">
        <v>19</v>
      </c>
      <c r="L12" s="242">
        <v>0.40425531914893614</v>
      </c>
      <c r="M12" s="243">
        <v>240</v>
      </c>
      <c r="N12" s="244">
        <v>0.23233301064859632</v>
      </c>
      <c r="O12" s="241">
        <v>3968</v>
      </c>
      <c r="P12" s="254">
        <v>0.37611374407582937</v>
      </c>
      <c r="Q12" s="106"/>
    </row>
    <row r="13" spans="2:17" ht="20.100000000000001" customHeight="1" thickTop="1" x14ac:dyDescent="0.25">
      <c r="B13" s="246" t="s">
        <v>114</v>
      </c>
      <c r="C13" s="125">
        <v>7</v>
      </c>
      <c r="D13" s="131">
        <v>1.9337016574585635E-2</v>
      </c>
      <c r="E13" s="127">
        <v>87</v>
      </c>
      <c r="F13" s="131">
        <v>1.5159435441714584E-2</v>
      </c>
      <c r="G13" s="127">
        <v>23</v>
      </c>
      <c r="H13" s="131">
        <v>2.2977022977022976E-2</v>
      </c>
      <c r="I13" s="127">
        <v>63</v>
      </c>
      <c r="J13" s="131">
        <v>2.6604729729729729E-2</v>
      </c>
      <c r="K13" s="263">
        <v>1</v>
      </c>
      <c r="L13" s="131">
        <v>2.1276595744680851E-2</v>
      </c>
      <c r="M13" s="127">
        <v>26</v>
      </c>
      <c r="N13" s="128">
        <v>2.516940948693127E-2</v>
      </c>
      <c r="O13" s="125">
        <v>207</v>
      </c>
      <c r="P13" s="132">
        <v>1.9620853080568719E-2</v>
      </c>
      <c r="Q13" s="84"/>
    </row>
    <row r="14" spans="2:17" ht="20.100000000000001" customHeight="1" x14ac:dyDescent="0.25">
      <c r="B14" s="246" t="s">
        <v>115</v>
      </c>
      <c r="C14" s="125">
        <v>46</v>
      </c>
      <c r="D14" s="131">
        <v>0.1270718232044199</v>
      </c>
      <c r="E14" s="127">
        <v>335</v>
      </c>
      <c r="F14" s="131">
        <v>5.8372538769820528E-2</v>
      </c>
      <c r="G14" s="127">
        <v>77</v>
      </c>
      <c r="H14" s="131">
        <v>7.6923076923076927E-2</v>
      </c>
      <c r="I14" s="127">
        <v>182</v>
      </c>
      <c r="J14" s="131">
        <v>7.6858108108108114E-2</v>
      </c>
      <c r="K14" s="263">
        <v>6</v>
      </c>
      <c r="L14" s="131">
        <v>0.1276595744680851</v>
      </c>
      <c r="M14" s="127">
        <v>124</v>
      </c>
      <c r="N14" s="128">
        <v>0.12003872216844143</v>
      </c>
      <c r="O14" s="125">
        <v>770</v>
      </c>
      <c r="P14" s="132">
        <v>7.2985781990521331E-2</v>
      </c>
      <c r="Q14" s="84"/>
    </row>
    <row r="15" spans="2:17" ht="20.100000000000001" customHeight="1" x14ac:dyDescent="0.25">
      <c r="B15" s="246" t="s">
        <v>116</v>
      </c>
      <c r="C15" s="125">
        <v>27</v>
      </c>
      <c r="D15" s="131">
        <v>7.4585635359116026E-2</v>
      </c>
      <c r="E15" s="127">
        <v>355</v>
      </c>
      <c r="F15" s="131">
        <v>6.1857466457571009E-2</v>
      </c>
      <c r="G15" s="127">
        <v>70</v>
      </c>
      <c r="H15" s="131">
        <v>6.9930069930069935E-2</v>
      </c>
      <c r="I15" s="127">
        <v>205</v>
      </c>
      <c r="J15" s="131">
        <v>8.6570945945945943E-2</v>
      </c>
      <c r="K15" s="263">
        <v>1</v>
      </c>
      <c r="L15" s="131">
        <v>2.1276595744680851E-2</v>
      </c>
      <c r="M15" s="127">
        <v>109</v>
      </c>
      <c r="N15" s="128">
        <v>0.10551790900290416</v>
      </c>
      <c r="O15" s="125">
        <v>767</v>
      </c>
      <c r="P15" s="132">
        <v>7.2701421800947866E-2</v>
      </c>
      <c r="Q15" s="84"/>
    </row>
    <row r="16" spans="2:17" ht="20.100000000000001" customHeight="1" x14ac:dyDescent="0.25">
      <c r="B16" s="246" t="s">
        <v>117</v>
      </c>
      <c r="C16" s="125">
        <v>9</v>
      </c>
      <c r="D16" s="131">
        <v>2.4861878453038673E-2</v>
      </c>
      <c r="E16" s="127">
        <v>35</v>
      </c>
      <c r="F16" s="131">
        <v>6.0986234535633389E-3</v>
      </c>
      <c r="G16" s="127">
        <v>10</v>
      </c>
      <c r="H16" s="131">
        <v>9.99000999000999E-3</v>
      </c>
      <c r="I16" s="127">
        <v>32</v>
      </c>
      <c r="J16" s="131">
        <v>1.3513513513513514E-2</v>
      </c>
      <c r="K16" s="263">
        <v>1</v>
      </c>
      <c r="L16" s="131">
        <v>2.1276595744680851E-2</v>
      </c>
      <c r="M16" s="127">
        <v>12</v>
      </c>
      <c r="N16" s="128">
        <v>1.1616650532429816E-2</v>
      </c>
      <c r="O16" s="125">
        <v>99</v>
      </c>
      <c r="P16" s="132">
        <v>9.38388625592417E-3</v>
      </c>
      <c r="Q16" s="84"/>
    </row>
    <row r="17" spans="2:17" ht="20.100000000000001" customHeight="1" thickBot="1" x14ac:dyDescent="0.3">
      <c r="B17" s="246" t="s">
        <v>118</v>
      </c>
      <c r="C17" s="125">
        <v>35</v>
      </c>
      <c r="D17" s="131">
        <v>9.668508287292818E-2</v>
      </c>
      <c r="E17" s="127">
        <v>174</v>
      </c>
      <c r="F17" s="131">
        <v>3.0318870883429168E-2</v>
      </c>
      <c r="G17" s="127">
        <v>21</v>
      </c>
      <c r="H17" s="131">
        <v>2.097902097902098E-2</v>
      </c>
      <c r="I17" s="127">
        <v>62</v>
      </c>
      <c r="J17" s="131">
        <v>2.6182432432432432E-2</v>
      </c>
      <c r="K17" s="263">
        <v>2</v>
      </c>
      <c r="L17" s="131">
        <v>4.2553191489361701E-2</v>
      </c>
      <c r="M17" s="127">
        <v>47</v>
      </c>
      <c r="N17" s="128">
        <v>4.5498547918683449E-2</v>
      </c>
      <c r="O17" s="125">
        <v>341</v>
      </c>
      <c r="P17" s="132">
        <v>3.2322274881516587E-2</v>
      </c>
      <c r="Q17" s="84"/>
    </row>
    <row r="18" spans="2:17" ht="20.100000000000001" customHeight="1" thickTop="1" thickBot="1" x14ac:dyDescent="0.3">
      <c r="B18" s="240" t="s">
        <v>119</v>
      </c>
      <c r="C18" s="241">
        <v>124</v>
      </c>
      <c r="D18" s="242">
        <v>0.34254143646408841</v>
      </c>
      <c r="E18" s="243">
        <v>986</v>
      </c>
      <c r="F18" s="242">
        <v>0.17180693500609862</v>
      </c>
      <c r="G18" s="243">
        <v>201</v>
      </c>
      <c r="H18" s="242">
        <v>0.2007992007992008</v>
      </c>
      <c r="I18" s="243">
        <v>544</v>
      </c>
      <c r="J18" s="242">
        <v>0.22972972972972974</v>
      </c>
      <c r="K18" s="243">
        <v>11</v>
      </c>
      <c r="L18" s="242">
        <v>0.23404255319148937</v>
      </c>
      <c r="M18" s="243">
        <v>318</v>
      </c>
      <c r="N18" s="244">
        <v>0.30784123910939015</v>
      </c>
      <c r="O18" s="241">
        <v>2184</v>
      </c>
      <c r="P18" s="254">
        <v>0.20701421800947867</v>
      </c>
      <c r="Q18" s="106"/>
    </row>
    <row r="19" spans="2:17" ht="20.100000000000001" customHeight="1" thickTop="1" x14ac:dyDescent="0.25">
      <c r="B19" s="246" t="s">
        <v>120</v>
      </c>
      <c r="C19" s="125">
        <v>0</v>
      </c>
      <c r="D19" s="131">
        <v>0</v>
      </c>
      <c r="E19" s="127">
        <v>7</v>
      </c>
      <c r="F19" s="131">
        <v>1.2197246907126678E-3</v>
      </c>
      <c r="G19" s="127">
        <v>1</v>
      </c>
      <c r="H19" s="131">
        <v>9.99000999000999E-4</v>
      </c>
      <c r="I19" s="127">
        <v>7</v>
      </c>
      <c r="J19" s="131">
        <v>2.9560810810810812E-3</v>
      </c>
      <c r="K19" s="263">
        <v>0</v>
      </c>
      <c r="L19" s="131">
        <v>0</v>
      </c>
      <c r="M19" s="127">
        <v>1</v>
      </c>
      <c r="N19" s="128">
        <v>9.6805421103581804E-4</v>
      </c>
      <c r="O19" s="125">
        <v>16</v>
      </c>
      <c r="P19" s="132">
        <v>1.5165876777251184E-3</v>
      </c>
      <c r="Q19" s="84"/>
    </row>
    <row r="20" spans="2:17" ht="20.100000000000001" customHeight="1" thickBot="1" x14ac:dyDescent="0.3">
      <c r="B20" s="246" t="s">
        <v>40</v>
      </c>
      <c r="C20" s="125">
        <v>0</v>
      </c>
      <c r="D20" s="131">
        <v>0</v>
      </c>
      <c r="E20" s="127">
        <v>2161</v>
      </c>
      <c r="F20" s="131">
        <v>0.37654643666143928</v>
      </c>
      <c r="G20" s="127">
        <v>43</v>
      </c>
      <c r="H20" s="131">
        <v>4.295704295704296E-2</v>
      </c>
      <c r="I20" s="127">
        <v>285</v>
      </c>
      <c r="J20" s="131">
        <v>0.12035472972972973</v>
      </c>
      <c r="K20" s="263">
        <v>7</v>
      </c>
      <c r="L20" s="131">
        <v>0.14893617021276595</v>
      </c>
      <c r="M20" s="127">
        <v>369</v>
      </c>
      <c r="N20" s="128">
        <v>0.35721200387221685</v>
      </c>
      <c r="O20" s="125">
        <v>2865</v>
      </c>
      <c r="P20" s="132">
        <v>0.271563981042654</v>
      </c>
      <c r="Q20" s="84"/>
    </row>
    <row r="21" spans="2:17" ht="20.100000000000001" customHeight="1" thickTop="1" thickBot="1" x14ac:dyDescent="0.3">
      <c r="B21" s="259" t="s">
        <v>122</v>
      </c>
      <c r="C21" s="144">
        <v>362</v>
      </c>
      <c r="D21" s="142">
        <v>1</v>
      </c>
      <c r="E21" s="146">
        <v>5739</v>
      </c>
      <c r="F21" s="142">
        <v>1</v>
      </c>
      <c r="G21" s="146">
        <v>1001</v>
      </c>
      <c r="H21" s="142">
        <v>1</v>
      </c>
      <c r="I21" s="146">
        <v>2368</v>
      </c>
      <c r="J21" s="142">
        <v>0.99999999999999989</v>
      </c>
      <c r="K21" s="146">
        <v>47</v>
      </c>
      <c r="L21" s="142">
        <v>1</v>
      </c>
      <c r="M21" s="146">
        <v>1033</v>
      </c>
      <c r="N21" s="143">
        <v>1</v>
      </c>
      <c r="O21" s="144">
        <v>10550</v>
      </c>
      <c r="P21" s="145">
        <v>0.99999999999999989</v>
      </c>
      <c r="Q21" s="89"/>
    </row>
    <row r="22" spans="2:17" ht="15.75" thickTop="1" x14ac:dyDescent="0.25">
      <c r="B22" s="253"/>
      <c r="C22" s="98"/>
      <c r="D22" s="98"/>
      <c r="E22" s="98"/>
      <c r="F22" s="98"/>
      <c r="G22" s="98"/>
      <c r="H22" s="98"/>
      <c r="I22" s="98"/>
      <c r="J22" s="98"/>
      <c r="K22" s="99"/>
      <c r="L22" s="98"/>
      <c r="M22" s="98"/>
      <c r="N22" s="98"/>
      <c r="O22" s="102"/>
      <c r="P22" s="98"/>
    </row>
    <row r="23" spans="2:17" x14ac:dyDescent="0.25">
      <c r="B23" s="226"/>
      <c r="C23" s="227"/>
      <c r="D23" s="227"/>
      <c r="E23" s="100"/>
      <c r="F23" s="100"/>
      <c r="G23" s="100"/>
      <c r="H23" s="100"/>
      <c r="I23" s="100"/>
      <c r="J23" s="100"/>
      <c r="K23" s="110"/>
      <c r="L23" s="100"/>
      <c r="M23" s="100"/>
      <c r="N23" s="100"/>
      <c r="O23" s="100"/>
      <c r="P23" s="100"/>
    </row>
    <row r="24" spans="2:17" x14ac:dyDescent="0.25">
      <c r="B24" s="228"/>
      <c r="C24" s="227"/>
      <c r="D24" s="227"/>
      <c r="E24" s="100"/>
      <c r="F24" s="100"/>
      <c r="G24" s="100"/>
      <c r="H24" s="100"/>
      <c r="I24" s="100"/>
      <c r="J24" s="100"/>
      <c r="K24" s="110"/>
      <c r="L24" s="100"/>
      <c r="M24" s="100"/>
      <c r="N24" s="100"/>
      <c r="O24" s="100"/>
      <c r="P24" s="100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25"/>
  <sheetViews>
    <sheetView tabSelected="1" zoomScale="80" zoomScaleNormal="80" workbookViewId="0">
      <selection activeCell="T29" sqref="T29"/>
    </sheetView>
  </sheetViews>
  <sheetFormatPr baseColWidth="10" defaultColWidth="9.140625" defaultRowHeight="15" x14ac:dyDescent="0.25"/>
  <cols>
    <col min="1" max="1" width="9.140625" style="81"/>
    <col min="2" max="2" width="30.7109375" style="81" customWidth="1"/>
    <col min="3" max="20" width="13.7109375" style="81" customWidth="1"/>
    <col min="21" max="16384" width="9.140625" style="81"/>
  </cols>
  <sheetData>
    <row r="1" spans="2:21" ht="15.75" thickBot="1" x14ac:dyDescent="0.3"/>
    <row r="2" spans="2:21" ht="25.35" customHeight="1" thickTop="1" thickBot="1" x14ac:dyDescent="0.3">
      <c r="B2" s="301" t="s">
        <v>305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8"/>
    </row>
    <row r="3" spans="2:21" ht="25.35" customHeight="1" thickTop="1" thickBot="1" x14ac:dyDescent="0.3">
      <c r="B3" s="304" t="s">
        <v>123</v>
      </c>
      <c r="C3" s="333" t="s">
        <v>86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8"/>
    </row>
    <row r="4" spans="2:21" ht="25.35" customHeight="1" thickTop="1" thickBot="1" x14ac:dyDescent="0.3">
      <c r="B4" s="306"/>
      <c r="C4" s="333" t="s">
        <v>46</v>
      </c>
      <c r="D4" s="398"/>
      <c r="E4" s="335" t="s">
        <v>47</v>
      </c>
      <c r="F4" s="398"/>
      <c r="G4" s="335" t="s">
        <v>48</v>
      </c>
      <c r="H4" s="398"/>
      <c r="I4" s="335" t="s">
        <v>49</v>
      </c>
      <c r="J4" s="398"/>
      <c r="K4" s="335" t="s">
        <v>50</v>
      </c>
      <c r="L4" s="398"/>
      <c r="M4" s="335" t="s">
        <v>51</v>
      </c>
      <c r="N4" s="398"/>
      <c r="O4" s="335" t="s">
        <v>52</v>
      </c>
      <c r="P4" s="398"/>
      <c r="Q4" s="308" t="s">
        <v>53</v>
      </c>
      <c r="R4" s="317"/>
      <c r="S4" s="376" t="s">
        <v>54</v>
      </c>
      <c r="T4" s="399"/>
    </row>
    <row r="5" spans="2:21" ht="25.35" customHeight="1" thickTop="1" thickBot="1" x14ac:dyDescent="0.3">
      <c r="B5" s="307"/>
      <c r="C5" s="184" t="s">
        <v>5</v>
      </c>
      <c r="D5" s="185" t="s">
        <v>6</v>
      </c>
      <c r="E5" s="186" t="s">
        <v>5</v>
      </c>
      <c r="F5" s="185" t="s">
        <v>6</v>
      </c>
      <c r="G5" s="186" t="s">
        <v>5</v>
      </c>
      <c r="H5" s="185" t="s">
        <v>6</v>
      </c>
      <c r="I5" s="186" t="s">
        <v>5</v>
      </c>
      <c r="J5" s="185" t="s">
        <v>6</v>
      </c>
      <c r="K5" s="186" t="s">
        <v>5</v>
      </c>
      <c r="L5" s="185" t="s">
        <v>6</v>
      </c>
      <c r="M5" s="186" t="s">
        <v>5</v>
      </c>
      <c r="N5" s="185" t="s">
        <v>6</v>
      </c>
      <c r="O5" s="186" t="s">
        <v>5</v>
      </c>
      <c r="P5" s="185" t="s">
        <v>6</v>
      </c>
      <c r="Q5" s="186" t="s">
        <v>5</v>
      </c>
      <c r="R5" s="158" t="s">
        <v>6</v>
      </c>
      <c r="S5" s="184" t="s">
        <v>5</v>
      </c>
      <c r="T5" s="187" t="s">
        <v>6</v>
      </c>
    </row>
    <row r="6" spans="2:21" ht="20.100000000000001" customHeight="1" thickTop="1" thickBot="1" x14ac:dyDescent="0.3">
      <c r="B6" s="240" t="s">
        <v>107</v>
      </c>
      <c r="C6" s="264">
        <v>409</v>
      </c>
      <c r="D6" s="242">
        <v>0.12201670644391407</v>
      </c>
      <c r="E6" s="265">
        <v>220</v>
      </c>
      <c r="F6" s="242">
        <v>0.12021857923497267</v>
      </c>
      <c r="G6" s="265">
        <v>215</v>
      </c>
      <c r="H6" s="242">
        <v>0.16538461538461538</v>
      </c>
      <c r="I6" s="265">
        <v>191</v>
      </c>
      <c r="J6" s="242">
        <v>0.15003927729772193</v>
      </c>
      <c r="K6" s="265">
        <v>149</v>
      </c>
      <c r="L6" s="242">
        <v>0.1808252427184466</v>
      </c>
      <c r="M6" s="265">
        <v>205</v>
      </c>
      <c r="N6" s="242">
        <v>0.17506404782237403</v>
      </c>
      <c r="O6" s="265">
        <v>66</v>
      </c>
      <c r="P6" s="242">
        <v>0.15348837209302327</v>
      </c>
      <c r="Q6" s="265">
        <v>62</v>
      </c>
      <c r="R6" s="244">
        <v>0.16756756756756758</v>
      </c>
      <c r="S6" s="264">
        <v>1517</v>
      </c>
      <c r="T6" s="254">
        <v>0.14379146919431279</v>
      </c>
      <c r="U6" s="84"/>
    </row>
    <row r="7" spans="2:21" ht="20.100000000000001" customHeight="1" thickTop="1" x14ac:dyDescent="0.25">
      <c r="B7" s="246" t="s">
        <v>108</v>
      </c>
      <c r="C7" s="148">
        <v>332</v>
      </c>
      <c r="D7" s="175">
        <v>9.9045346062052508E-2</v>
      </c>
      <c r="E7" s="149">
        <v>278</v>
      </c>
      <c r="F7" s="175">
        <v>0.15191256830601094</v>
      </c>
      <c r="G7" s="149">
        <v>196</v>
      </c>
      <c r="H7" s="175">
        <v>0.15076923076923077</v>
      </c>
      <c r="I7" s="149">
        <v>144</v>
      </c>
      <c r="J7" s="175">
        <v>0.11311861743912019</v>
      </c>
      <c r="K7" s="149">
        <v>98</v>
      </c>
      <c r="L7" s="175">
        <v>0.11893203883495146</v>
      </c>
      <c r="M7" s="149">
        <v>140</v>
      </c>
      <c r="N7" s="175">
        <v>0.11955593509820667</v>
      </c>
      <c r="O7" s="149">
        <v>42</v>
      </c>
      <c r="P7" s="175">
        <v>9.7674418604651161E-2</v>
      </c>
      <c r="Q7" s="149">
        <v>31</v>
      </c>
      <c r="R7" s="176">
        <v>8.3783783783783788E-2</v>
      </c>
      <c r="S7" s="148">
        <v>1261</v>
      </c>
      <c r="T7" s="177">
        <v>0.11952606635071091</v>
      </c>
      <c r="U7" s="84"/>
    </row>
    <row r="8" spans="2:21" ht="20.100000000000001" customHeight="1" x14ac:dyDescent="0.25">
      <c r="B8" s="246" t="s">
        <v>109</v>
      </c>
      <c r="C8" s="148">
        <v>120</v>
      </c>
      <c r="D8" s="175">
        <v>3.5799522673031027E-2</v>
      </c>
      <c r="E8" s="149">
        <v>68</v>
      </c>
      <c r="F8" s="175">
        <v>3.7158469945355189E-2</v>
      </c>
      <c r="G8" s="149">
        <v>44</v>
      </c>
      <c r="H8" s="175">
        <v>3.3846153846153845E-2</v>
      </c>
      <c r="I8" s="149">
        <v>54</v>
      </c>
      <c r="J8" s="175">
        <v>4.2419481539670068E-2</v>
      </c>
      <c r="K8" s="149">
        <v>31</v>
      </c>
      <c r="L8" s="175">
        <v>3.7621359223300968E-2</v>
      </c>
      <c r="M8" s="149">
        <v>51</v>
      </c>
      <c r="N8" s="175">
        <v>4.3552519214346712E-2</v>
      </c>
      <c r="O8" s="149">
        <v>23</v>
      </c>
      <c r="P8" s="175">
        <v>5.3488372093023255E-2</v>
      </c>
      <c r="Q8" s="149">
        <v>12</v>
      </c>
      <c r="R8" s="176">
        <v>3.2432432432432434E-2</v>
      </c>
      <c r="S8" s="148">
        <v>403</v>
      </c>
      <c r="T8" s="177">
        <v>3.8199052132701423E-2</v>
      </c>
      <c r="U8" s="84"/>
    </row>
    <row r="9" spans="2:21" ht="20.100000000000001" customHeight="1" x14ac:dyDescent="0.25">
      <c r="B9" s="246" t="s">
        <v>110</v>
      </c>
      <c r="C9" s="148">
        <v>345</v>
      </c>
      <c r="D9" s="175">
        <v>0.1029236276849642</v>
      </c>
      <c r="E9" s="149">
        <v>174</v>
      </c>
      <c r="F9" s="175">
        <v>9.5081967213114751E-2</v>
      </c>
      <c r="G9" s="149">
        <v>126</v>
      </c>
      <c r="H9" s="175">
        <v>9.6923076923076917E-2</v>
      </c>
      <c r="I9" s="149">
        <v>136</v>
      </c>
      <c r="J9" s="175">
        <v>0.10683424980361352</v>
      </c>
      <c r="K9" s="149">
        <v>86</v>
      </c>
      <c r="L9" s="175">
        <v>0.10436893203883495</v>
      </c>
      <c r="M9" s="149">
        <v>111</v>
      </c>
      <c r="N9" s="175">
        <v>9.479077711357814E-2</v>
      </c>
      <c r="O9" s="149">
        <v>43</v>
      </c>
      <c r="P9" s="175">
        <v>0.1</v>
      </c>
      <c r="Q9" s="149">
        <v>31</v>
      </c>
      <c r="R9" s="176">
        <v>8.3783783783783788E-2</v>
      </c>
      <c r="S9" s="148">
        <v>1052</v>
      </c>
      <c r="T9" s="177">
        <v>9.971563981042654E-2</v>
      </c>
      <c r="U9" s="84"/>
    </row>
    <row r="10" spans="2:21" ht="20.100000000000001" customHeight="1" x14ac:dyDescent="0.25">
      <c r="B10" s="246" t="s">
        <v>111</v>
      </c>
      <c r="C10" s="148">
        <v>159</v>
      </c>
      <c r="D10" s="175">
        <v>4.7434367541766109E-2</v>
      </c>
      <c r="E10" s="149">
        <v>129</v>
      </c>
      <c r="F10" s="175">
        <v>7.0491803278688522E-2</v>
      </c>
      <c r="G10" s="149">
        <v>80</v>
      </c>
      <c r="H10" s="175">
        <v>6.1538461538461542E-2</v>
      </c>
      <c r="I10" s="149">
        <v>75</v>
      </c>
      <c r="J10" s="175">
        <v>5.8915946582875099E-2</v>
      </c>
      <c r="K10" s="149">
        <v>51</v>
      </c>
      <c r="L10" s="175">
        <v>6.1893203883495146E-2</v>
      </c>
      <c r="M10" s="149">
        <v>64</v>
      </c>
      <c r="N10" s="175">
        <v>5.4654141759180187E-2</v>
      </c>
      <c r="O10" s="149">
        <v>28</v>
      </c>
      <c r="P10" s="175">
        <v>6.5116279069767441E-2</v>
      </c>
      <c r="Q10" s="149">
        <v>20</v>
      </c>
      <c r="R10" s="176">
        <v>5.4054054054054057E-2</v>
      </c>
      <c r="S10" s="148">
        <v>606</v>
      </c>
      <c r="T10" s="177">
        <v>5.7440758293838864E-2</v>
      </c>
      <c r="U10" s="84"/>
    </row>
    <row r="11" spans="2:21" ht="20.100000000000001" customHeight="1" thickBot="1" x14ac:dyDescent="0.3">
      <c r="B11" s="246" t="s">
        <v>112</v>
      </c>
      <c r="C11" s="148">
        <v>205</v>
      </c>
      <c r="D11" s="175">
        <v>6.1157517899761336E-2</v>
      </c>
      <c r="E11" s="149">
        <v>117</v>
      </c>
      <c r="F11" s="175">
        <v>6.3934426229508193E-2</v>
      </c>
      <c r="G11" s="149">
        <v>86</v>
      </c>
      <c r="H11" s="175">
        <v>6.615384615384616E-2</v>
      </c>
      <c r="I11" s="149">
        <v>68</v>
      </c>
      <c r="J11" s="175">
        <v>5.3417124901806758E-2</v>
      </c>
      <c r="K11" s="149">
        <v>50</v>
      </c>
      <c r="L11" s="175">
        <v>6.0679611650485438E-2</v>
      </c>
      <c r="M11" s="149">
        <v>64</v>
      </c>
      <c r="N11" s="175">
        <v>5.4654141759180187E-2</v>
      </c>
      <c r="O11" s="149">
        <v>29</v>
      </c>
      <c r="P11" s="175">
        <v>6.7441860465116285E-2</v>
      </c>
      <c r="Q11" s="149">
        <v>27</v>
      </c>
      <c r="R11" s="176">
        <v>7.2972972972972977E-2</v>
      </c>
      <c r="S11" s="148">
        <v>646</v>
      </c>
      <c r="T11" s="177">
        <v>6.1232227488151658E-2</v>
      </c>
      <c r="U11" s="84"/>
    </row>
    <row r="12" spans="2:21" ht="20.100000000000001" customHeight="1" thickTop="1" thickBot="1" x14ac:dyDescent="0.3">
      <c r="B12" s="240" t="s">
        <v>113</v>
      </c>
      <c r="C12" s="264">
        <v>1161</v>
      </c>
      <c r="D12" s="242">
        <v>0.3463603818615752</v>
      </c>
      <c r="E12" s="265">
        <v>766</v>
      </c>
      <c r="F12" s="242">
        <v>0.41857923497267757</v>
      </c>
      <c r="G12" s="265">
        <v>532</v>
      </c>
      <c r="H12" s="242">
        <v>0.40923076923076923</v>
      </c>
      <c r="I12" s="265">
        <v>477</v>
      </c>
      <c r="J12" s="242">
        <v>0.37470542026708564</v>
      </c>
      <c r="K12" s="265">
        <v>316</v>
      </c>
      <c r="L12" s="242">
        <v>0.38349514563106796</v>
      </c>
      <c r="M12" s="265">
        <v>430</v>
      </c>
      <c r="N12" s="242">
        <v>0.36720751494449189</v>
      </c>
      <c r="O12" s="265">
        <v>165</v>
      </c>
      <c r="P12" s="242">
        <v>0.38372093023255816</v>
      </c>
      <c r="Q12" s="265">
        <v>121</v>
      </c>
      <c r="R12" s="244">
        <v>0.32702702702702702</v>
      </c>
      <c r="S12" s="264">
        <v>3968</v>
      </c>
      <c r="T12" s="254">
        <v>0.37611374407582937</v>
      </c>
      <c r="U12" s="106"/>
    </row>
    <row r="13" spans="2:21" ht="20.100000000000001" customHeight="1" thickTop="1" x14ac:dyDescent="0.25">
      <c r="B13" s="246" t="s">
        <v>114</v>
      </c>
      <c r="C13" s="148">
        <v>48</v>
      </c>
      <c r="D13" s="175">
        <v>1.4319809069212411E-2</v>
      </c>
      <c r="E13" s="149">
        <v>38</v>
      </c>
      <c r="F13" s="175">
        <v>2.0765027322404372E-2</v>
      </c>
      <c r="G13" s="149">
        <v>30</v>
      </c>
      <c r="H13" s="175">
        <v>2.3076923076923078E-2</v>
      </c>
      <c r="I13" s="149">
        <v>26</v>
      </c>
      <c r="J13" s="175">
        <v>2.0424194815396701E-2</v>
      </c>
      <c r="K13" s="149">
        <v>16</v>
      </c>
      <c r="L13" s="175">
        <v>1.9417475728155338E-2</v>
      </c>
      <c r="M13" s="149">
        <v>29</v>
      </c>
      <c r="N13" s="175">
        <v>2.4765157984628524E-2</v>
      </c>
      <c r="O13" s="149">
        <v>11</v>
      </c>
      <c r="P13" s="175">
        <v>2.5581395348837209E-2</v>
      </c>
      <c r="Q13" s="149">
        <v>9</v>
      </c>
      <c r="R13" s="176">
        <v>2.4324324324324326E-2</v>
      </c>
      <c r="S13" s="148">
        <v>207</v>
      </c>
      <c r="T13" s="177">
        <v>1.9620853080568719E-2</v>
      </c>
      <c r="U13" s="84"/>
    </row>
    <row r="14" spans="2:21" ht="20.100000000000001" customHeight="1" x14ac:dyDescent="0.25">
      <c r="B14" s="246" t="s">
        <v>115</v>
      </c>
      <c r="C14" s="148">
        <v>176</v>
      </c>
      <c r="D14" s="175">
        <v>5.2505966587112173E-2</v>
      </c>
      <c r="E14" s="149">
        <v>118</v>
      </c>
      <c r="F14" s="175">
        <v>6.4480874316939885E-2</v>
      </c>
      <c r="G14" s="149">
        <v>104</v>
      </c>
      <c r="H14" s="175">
        <v>0.08</v>
      </c>
      <c r="I14" s="149">
        <v>129</v>
      </c>
      <c r="J14" s="175">
        <v>0.10133542812254517</v>
      </c>
      <c r="K14" s="149">
        <v>73</v>
      </c>
      <c r="L14" s="175">
        <v>8.859223300970874E-2</v>
      </c>
      <c r="M14" s="149">
        <v>92</v>
      </c>
      <c r="N14" s="175">
        <v>7.8565328778821525E-2</v>
      </c>
      <c r="O14" s="149">
        <v>36</v>
      </c>
      <c r="P14" s="175">
        <v>8.3720930232558138E-2</v>
      </c>
      <c r="Q14" s="149">
        <v>42</v>
      </c>
      <c r="R14" s="176">
        <v>0.11351351351351352</v>
      </c>
      <c r="S14" s="148">
        <v>770</v>
      </c>
      <c r="T14" s="177">
        <v>7.2985781990521331E-2</v>
      </c>
      <c r="U14" s="84"/>
    </row>
    <row r="15" spans="2:21" ht="20.100000000000001" customHeight="1" x14ac:dyDescent="0.25">
      <c r="B15" s="246" t="s">
        <v>116</v>
      </c>
      <c r="C15" s="148">
        <v>193</v>
      </c>
      <c r="D15" s="175">
        <v>5.7577565632458236E-2</v>
      </c>
      <c r="E15" s="149">
        <v>138</v>
      </c>
      <c r="F15" s="175">
        <v>7.5409836065573776E-2</v>
      </c>
      <c r="G15" s="149">
        <v>93</v>
      </c>
      <c r="H15" s="175">
        <v>7.1538461538461537E-2</v>
      </c>
      <c r="I15" s="149">
        <v>99</v>
      </c>
      <c r="J15" s="175">
        <v>7.7769049489395128E-2</v>
      </c>
      <c r="K15" s="149">
        <v>64</v>
      </c>
      <c r="L15" s="175">
        <v>7.7669902912621352E-2</v>
      </c>
      <c r="M15" s="149">
        <v>102</v>
      </c>
      <c r="N15" s="175">
        <v>8.7105038428693424E-2</v>
      </c>
      <c r="O15" s="149">
        <v>35</v>
      </c>
      <c r="P15" s="175">
        <v>8.1395348837209308E-2</v>
      </c>
      <c r="Q15" s="149">
        <v>43</v>
      </c>
      <c r="R15" s="176">
        <v>0.11621621621621622</v>
      </c>
      <c r="S15" s="148">
        <v>767</v>
      </c>
      <c r="T15" s="177">
        <v>7.2701421800947866E-2</v>
      </c>
      <c r="U15" s="84"/>
    </row>
    <row r="16" spans="2:21" ht="20.100000000000001" customHeight="1" x14ac:dyDescent="0.25">
      <c r="B16" s="246" t="s">
        <v>117</v>
      </c>
      <c r="C16" s="148">
        <v>29</v>
      </c>
      <c r="D16" s="175">
        <v>8.6515513126491639E-3</v>
      </c>
      <c r="E16" s="149">
        <v>14</v>
      </c>
      <c r="F16" s="175">
        <v>7.6502732240437158E-3</v>
      </c>
      <c r="G16" s="149">
        <v>12</v>
      </c>
      <c r="H16" s="175">
        <v>9.2307692307692316E-3</v>
      </c>
      <c r="I16" s="149">
        <v>16</v>
      </c>
      <c r="J16" s="175">
        <v>1.2568735271013355E-2</v>
      </c>
      <c r="K16" s="149">
        <v>5</v>
      </c>
      <c r="L16" s="175">
        <v>6.0679611650485436E-3</v>
      </c>
      <c r="M16" s="149">
        <v>14</v>
      </c>
      <c r="N16" s="175">
        <v>1.1955593509820665E-2</v>
      </c>
      <c r="O16" s="149">
        <v>3</v>
      </c>
      <c r="P16" s="175">
        <v>6.9767441860465115E-3</v>
      </c>
      <c r="Q16" s="149">
        <v>6</v>
      </c>
      <c r="R16" s="176">
        <v>1.6216216216216217E-2</v>
      </c>
      <c r="S16" s="148">
        <v>99</v>
      </c>
      <c r="T16" s="177">
        <v>9.38388625592417E-3</v>
      </c>
      <c r="U16" s="84"/>
    </row>
    <row r="17" spans="2:21" ht="20.100000000000001" customHeight="1" thickBot="1" x14ac:dyDescent="0.3">
      <c r="B17" s="246" t="s">
        <v>118</v>
      </c>
      <c r="C17" s="148">
        <v>114</v>
      </c>
      <c r="D17" s="175">
        <v>3.4009546539379473E-2</v>
      </c>
      <c r="E17" s="149">
        <v>56</v>
      </c>
      <c r="F17" s="175">
        <v>3.0601092896174863E-2</v>
      </c>
      <c r="G17" s="149">
        <v>37</v>
      </c>
      <c r="H17" s="175">
        <v>2.8461538461538462E-2</v>
      </c>
      <c r="I17" s="149">
        <v>54</v>
      </c>
      <c r="J17" s="175">
        <v>4.2419481539670068E-2</v>
      </c>
      <c r="K17" s="149">
        <v>18</v>
      </c>
      <c r="L17" s="175">
        <v>2.1844660194174758E-2</v>
      </c>
      <c r="M17" s="149">
        <v>29</v>
      </c>
      <c r="N17" s="175">
        <v>2.4765157984628524E-2</v>
      </c>
      <c r="O17" s="149">
        <v>21</v>
      </c>
      <c r="P17" s="175">
        <v>4.8837209302325581E-2</v>
      </c>
      <c r="Q17" s="149">
        <v>12</v>
      </c>
      <c r="R17" s="176">
        <v>3.2432432432432434E-2</v>
      </c>
      <c r="S17" s="148">
        <v>341</v>
      </c>
      <c r="T17" s="177">
        <v>3.2322274881516587E-2</v>
      </c>
      <c r="U17" s="84"/>
    </row>
    <row r="18" spans="2:21" ht="20.100000000000001" customHeight="1" thickTop="1" thickBot="1" x14ac:dyDescent="0.3">
      <c r="B18" s="240" t="s">
        <v>119</v>
      </c>
      <c r="C18" s="264">
        <v>560</v>
      </c>
      <c r="D18" s="242">
        <v>0.16706443914081145</v>
      </c>
      <c r="E18" s="265">
        <v>364</v>
      </c>
      <c r="F18" s="242">
        <v>0.1989071038251366</v>
      </c>
      <c r="G18" s="265">
        <v>276</v>
      </c>
      <c r="H18" s="242">
        <v>0.21230769230769231</v>
      </c>
      <c r="I18" s="265">
        <v>324</v>
      </c>
      <c r="J18" s="242">
        <v>0.25451688923802041</v>
      </c>
      <c r="K18" s="265">
        <v>176</v>
      </c>
      <c r="L18" s="242">
        <v>0.21359223300970873</v>
      </c>
      <c r="M18" s="265">
        <v>266</v>
      </c>
      <c r="N18" s="242">
        <v>0.22715627668659266</v>
      </c>
      <c r="O18" s="265">
        <v>106</v>
      </c>
      <c r="P18" s="242">
        <v>0.24651162790697675</v>
      </c>
      <c r="Q18" s="265">
        <v>112</v>
      </c>
      <c r="R18" s="244">
        <v>0.30270270270270272</v>
      </c>
      <c r="S18" s="264">
        <v>2184</v>
      </c>
      <c r="T18" s="254">
        <v>0.20701421800947867</v>
      </c>
      <c r="U18" s="106"/>
    </row>
    <row r="19" spans="2:21" ht="20.100000000000001" customHeight="1" thickTop="1" x14ac:dyDescent="0.25">
      <c r="B19" s="246" t="s">
        <v>120</v>
      </c>
      <c r="C19" s="148">
        <v>3</v>
      </c>
      <c r="D19" s="175">
        <v>8.949880668257757E-4</v>
      </c>
      <c r="E19" s="149">
        <v>4</v>
      </c>
      <c r="F19" s="175">
        <v>2.185792349726776E-3</v>
      </c>
      <c r="G19" s="149">
        <v>2</v>
      </c>
      <c r="H19" s="175">
        <v>1.5384615384615385E-3</v>
      </c>
      <c r="I19" s="149">
        <v>2</v>
      </c>
      <c r="J19" s="175">
        <v>1.5710919088766694E-3</v>
      </c>
      <c r="K19" s="149">
        <v>2</v>
      </c>
      <c r="L19" s="175">
        <v>2.4271844660194173E-3</v>
      </c>
      <c r="M19" s="149">
        <v>3</v>
      </c>
      <c r="N19" s="175">
        <v>2.5619128949615714E-3</v>
      </c>
      <c r="O19" s="149">
        <v>0</v>
      </c>
      <c r="P19" s="175">
        <v>0</v>
      </c>
      <c r="Q19" s="149">
        <v>0</v>
      </c>
      <c r="R19" s="176">
        <v>0</v>
      </c>
      <c r="S19" s="148">
        <v>16</v>
      </c>
      <c r="T19" s="177">
        <v>1.5165876777251184E-3</v>
      </c>
      <c r="U19" s="84"/>
    </row>
    <row r="20" spans="2:21" ht="20.100000000000001" customHeight="1" thickBot="1" x14ac:dyDescent="0.3">
      <c r="B20" s="246" t="s">
        <v>40</v>
      </c>
      <c r="C20" s="148">
        <v>1219</v>
      </c>
      <c r="D20" s="175">
        <v>0.36366348448687352</v>
      </c>
      <c r="E20" s="149">
        <v>476</v>
      </c>
      <c r="F20" s="175">
        <v>0.26010928961748636</v>
      </c>
      <c r="G20" s="149">
        <v>275</v>
      </c>
      <c r="H20" s="175">
        <v>0.21153846153846154</v>
      </c>
      <c r="I20" s="149">
        <v>279</v>
      </c>
      <c r="J20" s="175">
        <v>0.21916732128829536</v>
      </c>
      <c r="K20" s="149">
        <v>181</v>
      </c>
      <c r="L20" s="175">
        <v>0.2196601941747573</v>
      </c>
      <c r="M20" s="149">
        <v>267</v>
      </c>
      <c r="N20" s="175">
        <v>0.22801024765157984</v>
      </c>
      <c r="O20" s="149">
        <v>93</v>
      </c>
      <c r="P20" s="175">
        <v>0.21627906976744185</v>
      </c>
      <c r="Q20" s="149">
        <v>75</v>
      </c>
      <c r="R20" s="176">
        <v>0.20270270270270271</v>
      </c>
      <c r="S20" s="148">
        <v>2865</v>
      </c>
      <c r="T20" s="177">
        <v>0.271563981042654</v>
      </c>
      <c r="U20" s="84"/>
    </row>
    <row r="21" spans="2:21" ht="20.100000000000001" customHeight="1" thickTop="1" thickBot="1" x14ac:dyDescent="0.3">
      <c r="B21" s="259" t="s">
        <v>122</v>
      </c>
      <c r="C21" s="266">
        <v>3352</v>
      </c>
      <c r="D21" s="178">
        <v>1</v>
      </c>
      <c r="E21" s="267">
        <v>1830</v>
      </c>
      <c r="F21" s="178">
        <v>1</v>
      </c>
      <c r="G21" s="267">
        <v>1300</v>
      </c>
      <c r="H21" s="178">
        <v>1</v>
      </c>
      <c r="I21" s="267">
        <v>1273</v>
      </c>
      <c r="J21" s="178">
        <v>1</v>
      </c>
      <c r="K21" s="267">
        <v>824</v>
      </c>
      <c r="L21" s="178">
        <v>1</v>
      </c>
      <c r="M21" s="267">
        <v>1171</v>
      </c>
      <c r="N21" s="178">
        <v>1</v>
      </c>
      <c r="O21" s="267">
        <v>430</v>
      </c>
      <c r="P21" s="178">
        <v>1</v>
      </c>
      <c r="Q21" s="267">
        <v>370</v>
      </c>
      <c r="R21" s="170">
        <v>1</v>
      </c>
      <c r="S21" s="266">
        <v>10550</v>
      </c>
      <c r="T21" s="179">
        <v>0.99999999999999989</v>
      </c>
      <c r="U21" s="89"/>
    </row>
    <row r="22" spans="2:21" ht="16.5" thickTop="1" thickBot="1" x14ac:dyDescent="0.3"/>
    <row r="23" spans="2:21" ht="15.75" thickTop="1" x14ac:dyDescent="0.25">
      <c r="B23" s="180" t="s">
        <v>36</v>
      </c>
      <c r="C23" s="181"/>
      <c r="D23" s="139"/>
    </row>
    <row r="24" spans="2:21" ht="15.75" thickBot="1" x14ac:dyDescent="0.3">
      <c r="B24" s="182" t="s">
        <v>308</v>
      </c>
      <c r="C24" s="183"/>
      <c r="D24" s="140"/>
    </row>
    <row r="25" spans="2:21" ht="15.75" thickTop="1" x14ac:dyDescent="0.25"/>
  </sheetData>
  <mergeCells count="12"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1"/>
  <sheetViews>
    <sheetView topLeftCell="E1" workbookViewId="0">
      <selection activeCell="L33" sqref="L33"/>
    </sheetView>
  </sheetViews>
  <sheetFormatPr baseColWidth="10" defaultColWidth="9.140625" defaultRowHeight="15" x14ac:dyDescent="0.25"/>
  <cols>
    <col min="1" max="1" width="30.7109375" style="63" customWidth="1"/>
    <col min="2" max="18" width="9.42578125" style="63" customWidth="1"/>
    <col min="19" max="21" width="9.7109375" style="63" customWidth="1"/>
    <col min="22" max="16384" width="9.140625" style="63"/>
  </cols>
  <sheetData>
    <row r="1" spans="1:22" ht="25.15" customHeight="1" thickTop="1" thickBot="1" x14ac:dyDescent="0.3">
      <c r="A1" s="339" t="s">
        <v>128</v>
      </c>
      <c r="B1" s="340"/>
      <c r="C1" s="340"/>
      <c r="D1" s="340"/>
      <c r="E1" s="340"/>
      <c r="F1" s="340"/>
      <c r="G1" s="340"/>
      <c r="H1" s="340"/>
      <c r="I1" s="340"/>
      <c r="J1" s="340"/>
      <c r="K1" s="341"/>
      <c r="L1" s="342"/>
      <c r="M1" s="342"/>
      <c r="N1" s="342"/>
      <c r="O1" s="342"/>
      <c r="P1" s="342"/>
      <c r="Q1" s="342"/>
      <c r="R1" s="342"/>
      <c r="S1" s="342"/>
      <c r="T1" s="342"/>
      <c r="U1" s="343"/>
    </row>
    <row r="2" spans="1:22" ht="25.15" customHeight="1" thickTop="1" thickBot="1" x14ac:dyDescent="0.3">
      <c r="A2" s="344" t="s">
        <v>123</v>
      </c>
      <c r="B2" s="386" t="s">
        <v>56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9"/>
    </row>
    <row r="3" spans="1:22" ht="25.15" customHeight="1" x14ac:dyDescent="0.25">
      <c r="A3" s="400"/>
      <c r="B3" s="401">
        <v>0</v>
      </c>
      <c r="C3" s="351"/>
      <c r="D3" s="352" t="s">
        <v>57</v>
      </c>
      <c r="E3" s="353"/>
      <c r="F3" s="354" t="s">
        <v>58</v>
      </c>
      <c r="G3" s="351"/>
      <c r="H3" s="352" t="s">
        <v>59</v>
      </c>
      <c r="I3" s="353"/>
      <c r="J3" s="354" t="s">
        <v>60</v>
      </c>
      <c r="K3" s="351"/>
      <c r="L3" s="352" t="s">
        <v>61</v>
      </c>
      <c r="M3" s="353"/>
      <c r="N3" s="354" t="s">
        <v>62</v>
      </c>
      <c r="O3" s="351"/>
      <c r="P3" s="352" t="s">
        <v>63</v>
      </c>
      <c r="Q3" s="353"/>
      <c r="R3" s="354" t="s">
        <v>35</v>
      </c>
      <c r="S3" s="351"/>
      <c r="T3" s="352" t="s">
        <v>54</v>
      </c>
      <c r="U3" s="353"/>
    </row>
    <row r="4" spans="1:22" ht="25.15" customHeight="1" thickBot="1" x14ac:dyDescent="0.3">
      <c r="A4" s="400"/>
      <c r="B4" s="48" t="s">
        <v>5</v>
      </c>
      <c r="C4" s="4" t="s">
        <v>6</v>
      </c>
      <c r="D4" s="50" t="s">
        <v>5</v>
      </c>
      <c r="E4" s="51" t="s">
        <v>6</v>
      </c>
      <c r="F4" s="48" t="s">
        <v>5</v>
      </c>
      <c r="G4" s="49" t="s">
        <v>6</v>
      </c>
      <c r="H4" s="50" t="s">
        <v>5</v>
      </c>
      <c r="I4" s="51" t="s">
        <v>6</v>
      </c>
      <c r="J4" s="48" t="s">
        <v>5</v>
      </c>
      <c r="K4" s="49" t="s">
        <v>6</v>
      </c>
      <c r="L4" s="50" t="s">
        <v>5</v>
      </c>
      <c r="M4" s="51" t="s">
        <v>6</v>
      </c>
      <c r="N4" s="48" t="s">
        <v>5</v>
      </c>
      <c r="O4" s="49" t="s">
        <v>6</v>
      </c>
      <c r="P4" s="50" t="s">
        <v>5</v>
      </c>
      <c r="Q4" s="51" t="s">
        <v>6</v>
      </c>
      <c r="R4" s="48" t="s">
        <v>5</v>
      </c>
      <c r="S4" s="49" t="s">
        <v>6</v>
      </c>
      <c r="T4" s="50" t="s">
        <v>5</v>
      </c>
      <c r="U4" s="51" t="s">
        <v>6</v>
      </c>
    </row>
    <row r="5" spans="1:22" ht="25.15" customHeight="1" thickBot="1" x14ac:dyDescent="0.3">
      <c r="A5" s="34" t="s">
        <v>107</v>
      </c>
      <c r="B5" s="52" t="e">
        <f>VLOOKUP(V5,[1]Sheet1!$A$764:$U$778,2,FALSE)</f>
        <v>#N/A</v>
      </c>
      <c r="C5" s="38" t="e">
        <f>VLOOKUP(V5,[1]Sheet1!$A$764:$U$778,3,FALSE)/100</f>
        <v>#N/A</v>
      </c>
      <c r="D5" s="53" t="e">
        <f>VLOOKUP(V5,[1]Sheet1!$A$764:$U$778,4,FALSE)</f>
        <v>#N/A</v>
      </c>
      <c r="E5" s="39" t="e">
        <f>VLOOKUP(V5,[1]Sheet1!$A$764:$U$778,5,FALSE)/100</f>
        <v>#N/A</v>
      </c>
      <c r="F5" s="52" t="e">
        <f>VLOOKUP(V5,[1]Sheet1!$A$764:$U$778,6,FALSE)</f>
        <v>#N/A</v>
      </c>
      <c r="G5" s="38" t="e">
        <f>VLOOKUP(V5,[1]Sheet1!$A$764:$U$778,7,FALSE)/100</f>
        <v>#N/A</v>
      </c>
      <c r="H5" s="53" t="e">
        <f>VLOOKUP(V5,[1]Sheet1!$A$764:$U$778,8,FALSE)</f>
        <v>#N/A</v>
      </c>
      <c r="I5" s="39" t="e">
        <f>VLOOKUP(V5,[1]Sheet1!$A$764:$U$778,9,FALSE)/100</f>
        <v>#N/A</v>
      </c>
      <c r="J5" s="52" t="e">
        <f>VLOOKUP(V5,[1]Sheet1!$A$764:$U$778,10,FALSE)</f>
        <v>#N/A</v>
      </c>
      <c r="K5" s="38" t="e">
        <f>VLOOKUP(V5,[1]Sheet1!$A$764:$U$778,11,FALSE)/100</f>
        <v>#N/A</v>
      </c>
      <c r="L5" s="53" t="e">
        <f>VLOOKUP(V5,[1]Sheet1!$A$764:$U$778,12,FALSE)</f>
        <v>#N/A</v>
      </c>
      <c r="M5" s="39" t="e">
        <f>VLOOKUP(V5,[1]Sheet1!$A$764:$U$778,13,FALSE)/100</f>
        <v>#N/A</v>
      </c>
      <c r="N5" s="52" t="e">
        <f>VLOOKUP(V5,[1]Sheet1!$A$764:$U$778,14,FALSE)</f>
        <v>#N/A</v>
      </c>
      <c r="O5" s="38" t="e">
        <f>VLOOKUP(V5,[1]Sheet1!$A$764:$U$778,15,FALSE)/100</f>
        <v>#N/A</v>
      </c>
      <c r="P5" s="53" t="e">
        <f>VLOOKUP(V5,[1]Sheet1!$A$764:$U$778,16,FALSE)</f>
        <v>#N/A</v>
      </c>
      <c r="Q5" s="39" t="e">
        <f>VLOOKUP(V5,[1]Sheet1!$A$764:$U$778,17,FALSE)/100</f>
        <v>#N/A</v>
      </c>
      <c r="R5" s="52" t="e">
        <f>VLOOKUP(V5,[1]Sheet1!$A$764:$U$778,18,FALSE)</f>
        <v>#N/A</v>
      </c>
      <c r="S5" s="38" t="e">
        <f>VLOOKUP(V5,[1]Sheet1!$A$764:$U$778,19,FALSE)/100</f>
        <v>#N/A</v>
      </c>
      <c r="T5" s="53" t="e">
        <f>VLOOKUP(V5,[1]Sheet1!$A$764:$U$778,20,FALSE)</f>
        <v>#N/A</v>
      </c>
      <c r="U5" s="39" t="e">
        <f>VLOOKUP(V5,[1]Sheet1!$A$764:$U$778,21,FALSE)/100</f>
        <v>#N/A</v>
      </c>
      <c r="V5" s="67" t="s">
        <v>184</v>
      </c>
    </row>
    <row r="6" spans="1:22" x14ac:dyDescent="0.25">
      <c r="A6" s="64" t="s">
        <v>108</v>
      </c>
      <c r="B6" s="54" t="e">
        <f>VLOOKUP(V6,[1]Sheet1!$A$764:$U$778,2,FALSE)</f>
        <v>#N/A</v>
      </c>
      <c r="C6" s="41" t="e">
        <f>VLOOKUP(V6,[1]Sheet1!$A$764:$U$778,3,FALSE)/100</f>
        <v>#N/A</v>
      </c>
      <c r="D6" s="54" t="e">
        <f>VLOOKUP(V6,[1]Sheet1!$A$764:$U$778,4,FALSE)</f>
        <v>#N/A</v>
      </c>
      <c r="E6" s="40" t="e">
        <f>VLOOKUP(V6,[1]Sheet1!$A$764:$U$778,5,FALSE)/100</f>
        <v>#N/A</v>
      </c>
      <c r="F6" s="55" t="e">
        <f>VLOOKUP(V6,[1]Sheet1!$A$764:$U$778,6,FALSE)</f>
        <v>#N/A</v>
      </c>
      <c r="G6" s="41" t="e">
        <f>VLOOKUP(V6,[1]Sheet1!$A$764:$U$778,7,FALSE)/100</f>
        <v>#N/A</v>
      </c>
      <c r="H6" s="54" t="e">
        <f>VLOOKUP(V6,[1]Sheet1!$A$764:$U$778,8,FALSE)</f>
        <v>#N/A</v>
      </c>
      <c r="I6" s="40" t="e">
        <f>VLOOKUP(V6,[1]Sheet1!$A$764:$U$778,9,FALSE)/100</f>
        <v>#N/A</v>
      </c>
      <c r="J6" s="55" t="e">
        <f>VLOOKUP(V6,[1]Sheet1!$A$764:$U$778,10,FALSE)</f>
        <v>#N/A</v>
      </c>
      <c r="K6" s="41" t="e">
        <f>VLOOKUP(V6,[1]Sheet1!$A$764:$U$778,11,FALSE)/100</f>
        <v>#N/A</v>
      </c>
      <c r="L6" s="54" t="e">
        <f>VLOOKUP(V6,[1]Sheet1!$A$764:$U$778,12,FALSE)</f>
        <v>#N/A</v>
      </c>
      <c r="M6" s="40" t="e">
        <f>VLOOKUP(V6,[1]Sheet1!$A$764:$U$778,13,FALSE)/100</f>
        <v>#N/A</v>
      </c>
      <c r="N6" s="55" t="e">
        <f>VLOOKUP(V6,[1]Sheet1!$A$764:$U$778,14,FALSE)</f>
        <v>#N/A</v>
      </c>
      <c r="O6" s="41" t="e">
        <f>VLOOKUP(V6,[1]Sheet1!$A$764:$U$778,15,FALSE)/100</f>
        <v>#N/A</v>
      </c>
      <c r="P6" s="54" t="e">
        <f>VLOOKUP(V6,[1]Sheet1!$A$764:$U$778,16,FALSE)</f>
        <v>#N/A</v>
      </c>
      <c r="Q6" s="40" t="e">
        <f>VLOOKUP(V6,[1]Sheet1!$A$764:$U$778,17,FALSE)/100</f>
        <v>#N/A</v>
      </c>
      <c r="R6" s="55" t="e">
        <f>VLOOKUP(V6,[1]Sheet1!$A$764:$U$778,18,FALSE)</f>
        <v>#N/A</v>
      </c>
      <c r="S6" s="41" t="e">
        <f>VLOOKUP(V6,[1]Sheet1!$A$764:$U$778,19,FALSE)/100</f>
        <v>#N/A</v>
      </c>
      <c r="T6" s="54" t="e">
        <f>VLOOKUP(V6,[1]Sheet1!$A$764:$U$778,20,FALSE)</f>
        <v>#N/A</v>
      </c>
      <c r="U6" s="40" t="e">
        <f>VLOOKUP(V6,[1]Sheet1!$A$764:$U$778,21,FALSE)/100</f>
        <v>#N/A</v>
      </c>
      <c r="V6" s="67" t="s">
        <v>185</v>
      </c>
    </row>
    <row r="7" spans="1:22" x14ac:dyDescent="0.25">
      <c r="A7" s="65" t="s">
        <v>109</v>
      </c>
      <c r="B7" s="36" t="e">
        <f>VLOOKUP(V7,[1]Sheet1!$A$764:$U$778,2,FALSE)</f>
        <v>#N/A</v>
      </c>
      <c r="C7" s="33" t="e">
        <f>VLOOKUP(V7,[1]Sheet1!$A$764:$U$778,3,FALSE)/100</f>
        <v>#N/A</v>
      </c>
      <c r="D7" s="36" t="e">
        <f>VLOOKUP(V7,[1]Sheet1!$A$764:$U$778,4,FALSE)</f>
        <v>#N/A</v>
      </c>
      <c r="E7" s="35" t="e">
        <f>VLOOKUP(V7,[1]Sheet1!$A$764:$U$778,5,FALSE)/100</f>
        <v>#N/A</v>
      </c>
      <c r="F7" s="56" t="e">
        <f>VLOOKUP(V7,[1]Sheet1!$A$764:$U$778,6,FALSE)</f>
        <v>#N/A</v>
      </c>
      <c r="G7" s="33" t="e">
        <f>VLOOKUP(V7,[1]Sheet1!$A$764:$U$778,7,FALSE)/100</f>
        <v>#N/A</v>
      </c>
      <c r="H7" s="36" t="e">
        <f>VLOOKUP(V7,[1]Sheet1!$A$764:$U$778,8,FALSE)</f>
        <v>#N/A</v>
      </c>
      <c r="I7" s="35" t="e">
        <f>VLOOKUP(V7,[1]Sheet1!$A$764:$U$778,9,FALSE)/100</f>
        <v>#N/A</v>
      </c>
      <c r="J7" s="56" t="e">
        <f>VLOOKUP(V7,[1]Sheet1!$A$764:$U$778,10,FALSE)</f>
        <v>#N/A</v>
      </c>
      <c r="K7" s="33" t="e">
        <f>VLOOKUP(V7,[1]Sheet1!$A$764:$U$778,11,FALSE)/100</f>
        <v>#N/A</v>
      </c>
      <c r="L7" s="36" t="e">
        <f>VLOOKUP(V7,[1]Sheet1!$A$764:$U$778,12,FALSE)</f>
        <v>#N/A</v>
      </c>
      <c r="M7" s="35" t="e">
        <f>VLOOKUP(V7,[1]Sheet1!$A$764:$U$778,13,FALSE)/100</f>
        <v>#N/A</v>
      </c>
      <c r="N7" s="56" t="e">
        <f>VLOOKUP(V7,[1]Sheet1!$A$764:$U$778,14,FALSE)</f>
        <v>#N/A</v>
      </c>
      <c r="O7" s="33" t="e">
        <f>VLOOKUP(V7,[1]Sheet1!$A$764:$U$778,15,FALSE)/100</f>
        <v>#N/A</v>
      </c>
      <c r="P7" s="36" t="e">
        <f>VLOOKUP(V7,[1]Sheet1!$A$764:$U$778,16,FALSE)</f>
        <v>#N/A</v>
      </c>
      <c r="Q7" s="35" t="e">
        <f>VLOOKUP(V7,[1]Sheet1!$A$764:$U$778,17,FALSE)/100</f>
        <v>#N/A</v>
      </c>
      <c r="R7" s="56" t="e">
        <f>VLOOKUP(V7,[1]Sheet1!$A$764:$U$778,18,FALSE)</f>
        <v>#N/A</v>
      </c>
      <c r="S7" s="33" t="e">
        <f>VLOOKUP(V7,[1]Sheet1!$A$764:$U$778,19,FALSE)/100</f>
        <v>#N/A</v>
      </c>
      <c r="T7" s="36" t="e">
        <f>VLOOKUP(V7,[1]Sheet1!$A$764:$U$778,20,FALSE)</f>
        <v>#N/A</v>
      </c>
      <c r="U7" s="35" t="e">
        <f>VLOOKUP(V7,[1]Sheet1!$A$764:$U$778,21,FALSE)/100</f>
        <v>#N/A</v>
      </c>
      <c r="V7" s="67" t="s">
        <v>186</v>
      </c>
    </row>
    <row r="8" spans="1:22" x14ac:dyDescent="0.25">
      <c r="A8" s="65" t="s">
        <v>110</v>
      </c>
      <c r="B8" s="36" t="e">
        <f>VLOOKUP(V8,[1]Sheet1!$A$764:$U$778,2,FALSE)</f>
        <v>#N/A</v>
      </c>
      <c r="C8" s="33" t="e">
        <f>VLOOKUP(V8,[1]Sheet1!$A$764:$U$778,3,FALSE)/100</f>
        <v>#N/A</v>
      </c>
      <c r="D8" s="36" t="e">
        <f>VLOOKUP(V8,[1]Sheet1!$A$764:$U$778,4,FALSE)</f>
        <v>#N/A</v>
      </c>
      <c r="E8" s="35" t="e">
        <f>VLOOKUP(V8,[1]Sheet1!$A$764:$U$778,5,FALSE)/100</f>
        <v>#N/A</v>
      </c>
      <c r="F8" s="56" t="e">
        <f>VLOOKUP(V8,[1]Sheet1!$A$764:$U$778,6,FALSE)</f>
        <v>#N/A</v>
      </c>
      <c r="G8" s="33" t="e">
        <f>VLOOKUP(V8,[1]Sheet1!$A$764:$U$778,7,FALSE)/100</f>
        <v>#N/A</v>
      </c>
      <c r="H8" s="36" t="e">
        <f>VLOOKUP(V8,[1]Sheet1!$A$764:$U$778,8,FALSE)</f>
        <v>#N/A</v>
      </c>
      <c r="I8" s="35" t="e">
        <f>VLOOKUP(V8,[1]Sheet1!$A$764:$U$778,9,FALSE)/100</f>
        <v>#N/A</v>
      </c>
      <c r="J8" s="56" t="e">
        <f>VLOOKUP(V8,[1]Sheet1!$A$764:$U$778,10,FALSE)</f>
        <v>#N/A</v>
      </c>
      <c r="K8" s="33" t="e">
        <f>VLOOKUP(V8,[1]Sheet1!$A$764:$U$778,11,FALSE)/100</f>
        <v>#N/A</v>
      </c>
      <c r="L8" s="36" t="e">
        <f>VLOOKUP(V8,[1]Sheet1!$A$764:$U$778,12,FALSE)</f>
        <v>#N/A</v>
      </c>
      <c r="M8" s="35" t="e">
        <f>VLOOKUP(V8,[1]Sheet1!$A$764:$U$778,13,FALSE)/100</f>
        <v>#N/A</v>
      </c>
      <c r="N8" s="56" t="e">
        <f>VLOOKUP(V8,[1]Sheet1!$A$764:$U$778,14,FALSE)</f>
        <v>#N/A</v>
      </c>
      <c r="O8" s="33" t="e">
        <f>VLOOKUP(V8,[1]Sheet1!$A$764:$U$778,15,FALSE)/100</f>
        <v>#N/A</v>
      </c>
      <c r="P8" s="36" t="e">
        <f>VLOOKUP(V8,[1]Sheet1!$A$764:$U$778,16,FALSE)</f>
        <v>#N/A</v>
      </c>
      <c r="Q8" s="35" t="e">
        <f>VLOOKUP(V8,[1]Sheet1!$A$764:$U$778,17,FALSE)/100</f>
        <v>#N/A</v>
      </c>
      <c r="R8" s="56" t="e">
        <f>VLOOKUP(V8,[1]Sheet1!$A$764:$U$778,18,FALSE)</f>
        <v>#N/A</v>
      </c>
      <c r="S8" s="33" t="e">
        <f>VLOOKUP(V8,[1]Sheet1!$A$764:$U$778,19,FALSE)/100</f>
        <v>#N/A</v>
      </c>
      <c r="T8" s="36" t="e">
        <f>VLOOKUP(V8,[1]Sheet1!$A$764:$U$778,20,FALSE)</f>
        <v>#N/A</v>
      </c>
      <c r="U8" s="35" t="e">
        <f>VLOOKUP(V8,[1]Sheet1!$A$764:$U$778,21,FALSE)/100</f>
        <v>#N/A</v>
      </c>
      <c r="V8" s="67" t="s">
        <v>187</v>
      </c>
    </row>
    <row r="9" spans="1:22" x14ac:dyDescent="0.25">
      <c r="A9" s="65" t="s">
        <v>111</v>
      </c>
      <c r="B9" s="36" t="e">
        <f>VLOOKUP(V9,[1]Sheet1!$A$764:$U$778,2,FALSE)</f>
        <v>#N/A</v>
      </c>
      <c r="C9" s="33" t="e">
        <f>VLOOKUP(V9,[1]Sheet1!$A$764:$U$778,3,FALSE)/100</f>
        <v>#N/A</v>
      </c>
      <c r="D9" s="36" t="e">
        <f>VLOOKUP(V9,[1]Sheet1!$A$764:$U$778,4,FALSE)</f>
        <v>#N/A</v>
      </c>
      <c r="E9" s="35" t="e">
        <f>VLOOKUP(V9,[1]Sheet1!$A$764:$U$778,5,FALSE)/100</f>
        <v>#N/A</v>
      </c>
      <c r="F9" s="56" t="e">
        <f>VLOOKUP(V9,[1]Sheet1!$A$764:$U$778,6,FALSE)</f>
        <v>#N/A</v>
      </c>
      <c r="G9" s="33" t="e">
        <f>VLOOKUP(V9,[1]Sheet1!$A$764:$U$778,7,FALSE)/100</f>
        <v>#N/A</v>
      </c>
      <c r="H9" s="36" t="e">
        <f>VLOOKUP(V9,[1]Sheet1!$A$764:$U$778,8,FALSE)</f>
        <v>#N/A</v>
      </c>
      <c r="I9" s="35" t="e">
        <f>VLOOKUP(V9,[1]Sheet1!$A$764:$U$778,9,FALSE)/100</f>
        <v>#N/A</v>
      </c>
      <c r="J9" s="56" t="e">
        <f>VLOOKUP(V9,[1]Sheet1!$A$764:$U$778,10,FALSE)</f>
        <v>#N/A</v>
      </c>
      <c r="K9" s="33" t="e">
        <f>VLOOKUP(V9,[1]Sheet1!$A$764:$U$778,11,FALSE)/100</f>
        <v>#N/A</v>
      </c>
      <c r="L9" s="36" t="e">
        <f>VLOOKUP(V9,[1]Sheet1!$A$764:$U$778,12,FALSE)</f>
        <v>#N/A</v>
      </c>
      <c r="M9" s="35" t="e">
        <f>VLOOKUP(V9,[1]Sheet1!$A$764:$U$778,13,FALSE)/100</f>
        <v>#N/A</v>
      </c>
      <c r="N9" s="56" t="e">
        <f>VLOOKUP(V9,[1]Sheet1!$A$764:$U$778,14,FALSE)</f>
        <v>#N/A</v>
      </c>
      <c r="O9" s="33" t="e">
        <f>VLOOKUP(V9,[1]Sheet1!$A$764:$U$778,15,FALSE)/100</f>
        <v>#N/A</v>
      </c>
      <c r="P9" s="36" t="e">
        <f>VLOOKUP(V9,[1]Sheet1!$A$764:$U$778,16,FALSE)</f>
        <v>#N/A</v>
      </c>
      <c r="Q9" s="35" t="e">
        <f>VLOOKUP(V9,[1]Sheet1!$A$764:$U$778,17,FALSE)/100</f>
        <v>#N/A</v>
      </c>
      <c r="R9" s="56" t="e">
        <f>VLOOKUP(V9,[1]Sheet1!$A$764:$U$778,18,FALSE)</f>
        <v>#N/A</v>
      </c>
      <c r="S9" s="33" t="e">
        <f>VLOOKUP(V9,[1]Sheet1!$A$764:$U$778,19,FALSE)/100</f>
        <v>#N/A</v>
      </c>
      <c r="T9" s="36" t="e">
        <f>VLOOKUP(V9,[1]Sheet1!$A$764:$U$778,20,FALSE)</f>
        <v>#N/A</v>
      </c>
      <c r="U9" s="35" t="e">
        <f>VLOOKUP(V9,[1]Sheet1!$A$764:$U$778,21,FALSE)/100</f>
        <v>#N/A</v>
      </c>
      <c r="V9" s="67" t="s">
        <v>188</v>
      </c>
    </row>
    <row r="10" spans="1:22" ht="15.75" thickBot="1" x14ac:dyDescent="0.3">
      <c r="A10" s="66" t="s">
        <v>112</v>
      </c>
      <c r="B10" s="57" t="e">
        <f>VLOOKUP(V10,[1]Sheet1!$A$764:$U$778,2,FALSE)</f>
        <v>#N/A</v>
      </c>
      <c r="C10" s="43" t="e">
        <f>VLOOKUP(V10,[1]Sheet1!$A$764:$U$778,3,FALSE)/100</f>
        <v>#N/A</v>
      </c>
      <c r="D10" s="57" t="e">
        <f>VLOOKUP(V10,[1]Sheet1!$A$764:$U$778,4,FALSE)</f>
        <v>#N/A</v>
      </c>
      <c r="E10" s="42" t="e">
        <f>VLOOKUP(V10,[1]Sheet1!$A$764:$U$778,5,FALSE)/100</f>
        <v>#N/A</v>
      </c>
      <c r="F10" s="58" t="e">
        <f>VLOOKUP(V10,[1]Sheet1!$A$764:$U$778,6,FALSE)</f>
        <v>#N/A</v>
      </c>
      <c r="G10" s="43" t="e">
        <f>VLOOKUP(V10,[1]Sheet1!$A$764:$U$778,7,FALSE)/100</f>
        <v>#N/A</v>
      </c>
      <c r="H10" s="57" t="e">
        <f>VLOOKUP(V10,[1]Sheet1!$A$764:$U$778,8,FALSE)</f>
        <v>#N/A</v>
      </c>
      <c r="I10" s="42" t="e">
        <f>VLOOKUP(V10,[1]Sheet1!$A$764:$U$778,9,FALSE)/100</f>
        <v>#N/A</v>
      </c>
      <c r="J10" s="58" t="e">
        <f>VLOOKUP(V10,[1]Sheet1!$A$764:$U$778,10,FALSE)</f>
        <v>#N/A</v>
      </c>
      <c r="K10" s="43" t="e">
        <f>VLOOKUP(V10,[1]Sheet1!$A$764:$U$778,11,FALSE)/100</f>
        <v>#N/A</v>
      </c>
      <c r="L10" s="57" t="e">
        <f>VLOOKUP(V10,[1]Sheet1!$A$764:$U$778,12,FALSE)</f>
        <v>#N/A</v>
      </c>
      <c r="M10" s="42" t="e">
        <f>VLOOKUP(V10,[1]Sheet1!$A$764:$U$778,13,FALSE)/100</f>
        <v>#N/A</v>
      </c>
      <c r="N10" s="58" t="e">
        <f>VLOOKUP(V10,[1]Sheet1!$A$764:$U$778,14,FALSE)</f>
        <v>#N/A</v>
      </c>
      <c r="O10" s="43" t="e">
        <f>VLOOKUP(V10,[1]Sheet1!$A$764:$U$778,15,FALSE)/100</f>
        <v>#N/A</v>
      </c>
      <c r="P10" s="57" t="e">
        <f>VLOOKUP(V10,[1]Sheet1!$A$764:$U$778,16,FALSE)</f>
        <v>#N/A</v>
      </c>
      <c r="Q10" s="42" t="e">
        <f>VLOOKUP(V10,[1]Sheet1!$A$764:$U$778,17,FALSE)/100</f>
        <v>#N/A</v>
      </c>
      <c r="R10" s="58" t="e">
        <f>VLOOKUP(V10,[1]Sheet1!$A$764:$U$778,18,FALSE)</f>
        <v>#N/A</v>
      </c>
      <c r="S10" s="43" t="e">
        <f>VLOOKUP(V10,[1]Sheet1!$A$764:$U$778,19,FALSE)/100</f>
        <v>#N/A</v>
      </c>
      <c r="T10" s="57" t="e">
        <f>VLOOKUP(V10,[1]Sheet1!$A$764:$U$778,20,FALSE)</f>
        <v>#N/A</v>
      </c>
      <c r="U10" s="42" t="e">
        <f>VLOOKUP(V10,[1]Sheet1!$A$764:$U$778,21,FALSE)/100</f>
        <v>#N/A</v>
      </c>
      <c r="V10" s="67" t="s">
        <v>189</v>
      </c>
    </row>
    <row r="11" spans="1:22" ht="25.15" customHeight="1" thickBot="1" x14ac:dyDescent="0.3">
      <c r="A11" s="34" t="s">
        <v>113</v>
      </c>
      <c r="B11" s="59" t="e">
        <f>SUM(B6:B10)</f>
        <v>#N/A</v>
      </c>
      <c r="C11" s="44" t="e">
        <f>SUM(C6:C10)</f>
        <v>#N/A</v>
      </c>
      <c r="D11" s="60" t="e">
        <f t="shared" ref="D11:U11" si="0">SUM(D6:D10)</f>
        <v>#N/A</v>
      </c>
      <c r="E11" s="45" t="e">
        <f t="shared" si="0"/>
        <v>#N/A</v>
      </c>
      <c r="F11" s="59" t="e">
        <f t="shared" si="0"/>
        <v>#N/A</v>
      </c>
      <c r="G11" s="44" t="e">
        <f t="shared" si="0"/>
        <v>#N/A</v>
      </c>
      <c r="H11" s="60" t="e">
        <f t="shared" si="0"/>
        <v>#N/A</v>
      </c>
      <c r="I11" s="45" t="e">
        <f t="shared" si="0"/>
        <v>#N/A</v>
      </c>
      <c r="J11" s="59" t="e">
        <f t="shared" si="0"/>
        <v>#N/A</v>
      </c>
      <c r="K11" s="44" t="e">
        <f t="shared" si="0"/>
        <v>#N/A</v>
      </c>
      <c r="L11" s="60" t="e">
        <f t="shared" si="0"/>
        <v>#N/A</v>
      </c>
      <c r="M11" s="45" t="e">
        <f t="shared" si="0"/>
        <v>#N/A</v>
      </c>
      <c r="N11" s="59" t="e">
        <f t="shared" si="0"/>
        <v>#N/A</v>
      </c>
      <c r="O11" s="44" t="e">
        <f t="shared" si="0"/>
        <v>#N/A</v>
      </c>
      <c r="P11" s="60" t="e">
        <f t="shared" si="0"/>
        <v>#N/A</v>
      </c>
      <c r="Q11" s="45" t="e">
        <f t="shared" si="0"/>
        <v>#N/A</v>
      </c>
      <c r="R11" s="59" t="e">
        <f t="shared" si="0"/>
        <v>#N/A</v>
      </c>
      <c r="S11" s="44" t="e">
        <f t="shared" si="0"/>
        <v>#N/A</v>
      </c>
      <c r="T11" s="60" t="e">
        <f t="shared" si="0"/>
        <v>#N/A</v>
      </c>
      <c r="U11" s="45" t="e">
        <f t="shared" si="0"/>
        <v>#N/A</v>
      </c>
      <c r="V11" s="69"/>
    </row>
    <row r="12" spans="1:22" x14ac:dyDescent="0.25">
      <c r="A12" s="64" t="s">
        <v>114</v>
      </c>
      <c r="B12" s="54" t="e">
        <f>VLOOKUP(V12,[1]Sheet1!$A$764:$U$778,2,FALSE)</f>
        <v>#N/A</v>
      </c>
      <c r="C12" s="41" t="e">
        <f>VLOOKUP(V12,[1]Sheet1!$A$764:$U$778,3,FALSE)/100</f>
        <v>#N/A</v>
      </c>
      <c r="D12" s="54" t="e">
        <f>VLOOKUP(V12,[1]Sheet1!$A$764:$U$778,4,FALSE)</f>
        <v>#N/A</v>
      </c>
      <c r="E12" s="40" t="e">
        <f>VLOOKUP(V12,[1]Sheet1!$A$764:$U$778,5,FALSE)/100</f>
        <v>#N/A</v>
      </c>
      <c r="F12" s="55" t="e">
        <f>VLOOKUP(V12,[1]Sheet1!$A$764:$U$778,6,FALSE)</f>
        <v>#N/A</v>
      </c>
      <c r="G12" s="41" t="e">
        <f>VLOOKUP(V12,[1]Sheet1!$A$764:$U$778,7,FALSE)/100</f>
        <v>#N/A</v>
      </c>
      <c r="H12" s="54" t="e">
        <f>VLOOKUP(V12,[1]Sheet1!$A$764:$U$778,8,FALSE)</f>
        <v>#N/A</v>
      </c>
      <c r="I12" s="40" t="e">
        <f>VLOOKUP(V12,[1]Sheet1!$A$764:$U$778,9,FALSE)/100</f>
        <v>#N/A</v>
      </c>
      <c r="J12" s="55" t="e">
        <f>VLOOKUP(V12,[1]Sheet1!$A$764:$U$778,10,FALSE)</f>
        <v>#N/A</v>
      </c>
      <c r="K12" s="41" t="e">
        <f>VLOOKUP(V12,[1]Sheet1!$A$764:$U$778,11,FALSE)/100</f>
        <v>#N/A</v>
      </c>
      <c r="L12" s="54" t="e">
        <f>VLOOKUP(V12,[1]Sheet1!$A$764:$U$778,12,FALSE)</f>
        <v>#N/A</v>
      </c>
      <c r="M12" s="40" t="e">
        <f>VLOOKUP(V12,[1]Sheet1!$A$764:$U$778,13,FALSE)/100</f>
        <v>#N/A</v>
      </c>
      <c r="N12" s="55" t="e">
        <f>VLOOKUP(V12,[1]Sheet1!$A$764:$U$778,14,FALSE)</f>
        <v>#N/A</v>
      </c>
      <c r="O12" s="41" t="e">
        <f>VLOOKUP(V12,[1]Sheet1!$A$764:$U$778,15,FALSE)/100</f>
        <v>#N/A</v>
      </c>
      <c r="P12" s="54" t="e">
        <f>VLOOKUP(V12,[1]Sheet1!$A$764:$U$778,16,FALSE)</f>
        <v>#N/A</v>
      </c>
      <c r="Q12" s="40" t="e">
        <f>VLOOKUP(V12,[1]Sheet1!$A$764:$U$778,17,FALSE)/100</f>
        <v>#N/A</v>
      </c>
      <c r="R12" s="55" t="e">
        <f>VLOOKUP(V12,[1]Sheet1!$A$764:$U$778,18,FALSE)</f>
        <v>#N/A</v>
      </c>
      <c r="S12" s="41" t="e">
        <f>VLOOKUP(V12,[1]Sheet1!$A$764:$U$778,19,FALSE)/100</f>
        <v>#N/A</v>
      </c>
      <c r="T12" s="54" t="e">
        <f>VLOOKUP(V12,[1]Sheet1!$A$764:$U$778,20,FALSE)</f>
        <v>#N/A</v>
      </c>
      <c r="U12" s="40" t="e">
        <f>VLOOKUP(V12,[1]Sheet1!$A$764:$U$778,21,FALSE)/100</f>
        <v>#N/A</v>
      </c>
      <c r="V12" s="67" t="s">
        <v>190</v>
      </c>
    </row>
    <row r="13" spans="1:22" x14ac:dyDescent="0.25">
      <c r="A13" s="65" t="s">
        <v>115</v>
      </c>
      <c r="B13" s="36" t="e">
        <f>VLOOKUP(V13,[1]Sheet1!$A$764:$U$778,2,FALSE)</f>
        <v>#N/A</v>
      </c>
      <c r="C13" s="33" t="e">
        <f>VLOOKUP(V13,[1]Sheet1!$A$764:$U$778,3,FALSE)/100</f>
        <v>#N/A</v>
      </c>
      <c r="D13" s="36" t="e">
        <f>VLOOKUP(V13,[1]Sheet1!$A$764:$U$778,4,FALSE)</f>
        <v>#N/A</v>
      </c>
      <c r="E13" s="35" t="e">
        <f>VLOOKUP(V13,[1]Sheet1!$A$764:$U$778,5,FALSE)/100</f>
        <v>#N/A</v>
      </c>
      <c r="F13" s="56" t="e">
        <f>VLOOKUP(V13,[1]Sheet1!$A$764:$U$778,6,FALSE)</f>
        <v>#N/A</v>
      </c>
      <c r="G13" s="33" t="e">
        <f>VLOOKUP(V13,[1]Sheet1!$A$764:$U$778,7,FALSE)/100</f>
        <v>#N/A</v>
      </c>
      <c r="H13" s="36" t="e">
        <f>VLOOKUP(V13,[1]Sheet1!$A$764:$U$778,8,FALSE)</f>
        <v>#N/A</v>
      </c>
      <c r="I13" s="35" t="e">
        <f>VLOOKUP(V13,[1]Sheet1!$A$764:$U$778,9,FALSE)/100</f>
        <v>#N/A</v>
      </c>
      <c r="J13" s="56" t="e">
        <f>VLOOKUP(V13,[1]Sheet1!$A$764:$U$778,10,FALSE)</f>
        <v>#N/A</v>
      </c>
      <c r="K13" s="33" t="e">
        <f>VLOOKUP(V13,[1]Sheet1!$A$764:$U$778,11,FALSE)/100</f>
        <v>#N/A</v>
      </c>
      <c r="L13" s="36" t="e">
        <f>VLOOKUP(V13,[1]Sheet1!$A$764:$U$778,12,FALSE)</f>
        <v>#N/A</v>
      </c>
      <c r="M13" s="35" t="e">
        <f>VLOOKUP(V13,[1]Sheet1!$A$764:$U$778,13,FALSE)/100</f>
        <v>#N/A</v>
      </c>
      <c r="N13" s="56" t="e">
        <f>VLOOKUP(V13,[1]Sheet1!$A$764:$U$778,14,FALSE)</f>
        <v>#N/A</v>
      </c>
      <c r="O13" s="33" t="e">
        <f>VLOOKUP(V13,[1]Sheet1!$A$764:$U$778,15,FALSE)/100</f>
        <v>#N/A</v>
      </c>
      <c r="P13" s="36" t="e">
        <f>VLOOKUP(V13,[1]Sheet1!$A$764:$U$778,16,FALSE)</f>
        <v>#N/A</v>
      </c>
      <c r="Q13" s="35" t="e">
        <f>VLOOKUP(V13,[1]Sheet1!$A$764:$U$778,17,FALSE)/100</f>
        <v>#N/A</v>
      </c>
      <c r="R13" s="56" t="e">
        <f>VLOOKUP(V13,[1]Sheet1!$A$764:$U$778,18,FALSE)</f>
        <v>#N/A</v>
      </c>
      <c r="S13" s="33" t="e">
        <f>VLOOKUP(V13,[1]Sheet1!$A$764:$U$778,19,FALSE)/100</f>
        <v>#N/A</v>
      </c>
      <c r="T13" s="36" t="e">
        <f>VLOOKUP(V13,[1]Sheet1!$A$764:$U$778,20,FALSE)</f>
        <v>#N/A</v>
      </c>
      <c r="U13" s="35" t="e">
        <f>VLOOKUP(V13,[1]Sheet1!$A$764:$U$778,21,FALSE)/100</f>
        <v>#N/A</v>
      </c>
      <c r="V13" s="67" t="s">
        <v>191</v>
      </c>
    </row>
    <row r="14" spans="1:22" x14ac:dyDescent="0.25">
      <c r="A14" s="65" t="s">
        <v>116</v>
      </c>
      <c r="B14" s="36" t="e">
        <f>VLOOKUP(V14,[1]Sheet1!$A$764:$U$778,2,FALSE)</f>
        <v>#N/A</v>
      </c>
      <c r="C14" s="33" t="e">
        <f>VLOOKUP(V14,[1]Sheet1!$A$764:$U$778,3,FALSE)/100</f>
        <v>#N/A</v>
      </c>
      <c r="D14" s="36" t="e">
        <f>VLOOKUP(V14,[1]Sheet1!$A$764:$U$778,4,FALSE)</f>
        <v>#N/A</v>
      </c>
      <c r="E14" s="35" t="e">
        <f>VLOOKUP(V14,[1]Sheet1!$A$764:$U$778,5,FALSE)/100</f>
        <v>#N/A</v>
      </c>
      <c r="F14" s="56" t="e">
        <f>VLOOKUP(V14,[1]Sheet1!$A$764:$U$778,6,FALSE)</f>
        <v>#N/A</v>
      </c>
      <c r="G14" s="33" t="e">
        <f>VLOOKUP(V14,[1]Sheet1!$A$764:$U$778,7,FALSE)/100</f>
        <v>#N/A</v>
      </c>
      <c r="H14" s="36" t="e">
        <f>VLOOKUP(V14,[1]Sheet1!$A$764:$U$778,8,FALSE)</f>
        <v>#N/A</v>
      </c>
      <c r="I14" s="35" t="e">
        <f>VLOOKUP(V14,[1]Sheet1!$A$764:$U$778,9,FALSE)/100</f>
        <v>#N/A</v>
      </c>
      <c r="J14" s="56" t="e">
        <f>VLOOKUP(V14,[1]Sheet1!$A$764:$U$778,10,FALSE)</f>
        <v>#N/A</v>
      </c>
      <c r="K14" s="33" t="e">
        <f>VLOOKUP(V14,[1]Sheet1!$A$764:$U$778,11,FALSE)/100</f>
        <v>#N/A</v>
      </c>
      <c r="L14" s="36" t="e">
        <f>VLOOKUP(V14,[1]Sheet1!$A$764:$U$778,12,FALSE)</f>
        <v>#N/A</v>
      </c>
      <c r="M14" s="35" t="e">
        <f>VLOOKUP(V14,[1]Sheet1!$A$764:$U$778,13,FALSE)/100</f>
        <v>#N/A</v>
      </c>
      <c r="N14" s="56" t="e">
        <f>VLOOKUP(V14,[1]Sheet1!$A$764:$U$778,14,FALSE)</f>
        <v>#N/A</v>
      </c>
      <c r="O14" s="33" t="e">
        <f>VLOOKUP(V14,[1]Sheet1!$A$764:$U$778,15,FALSE)/100</f>
        <v>#N/A</v>
      </c>
      <c r="P14" s="36" t="e">
        <f>VLOOKUP(V14,[1]Sheet1!$A$764:$U$778,16,FALSE)</f>
        <v>#N/A</v>
      </c>
      <c r="Q14" s="35" t="e">
        <f>VLOOKUP(V14,[1]Sheet1!$A$764:$U$778,17,FALSE)/100</f>
        <v>#N/A</v>
      </c>
      <c r="R14" s="56" t="e">
        <f>VLOOKUP(V14,[1]Sheet1!$A$764:$U$778,18,FALSE)</f>
        <v>#N/A</v>
      </c>
      <c r="S14" s="33" t="e">
        <f>VLOOKUP(V14,[1]Sheet1!$A$764:$U$778,19,FALSE)/100</f>
        <v>#N/A</v>
      </c>
      <c r="T14" s="36" t="e">
        <f>VLOOKUP(V14,[1]Sheet1!$A$764:$U$778,20,FALSE)</f>
        <v>#N/A</v>
      </c>
      <c r="U14" s="35" t="e">
        <f>VLOOKUP(V14,[1]Sheet1!$A$764:$U$778,21,FALSE)/100</f>
        <v>#N/A</v>
      </c>
      <c r="V14" s="67" t="s">
        <v>192</v>
      </c>
    </row>
    <row r="15" spans="1:22" x14ac:dyDescent="0.25">
      <c r="A15" s="65" t="s">
        <v>117</v>
      </c>
      <c r="B15" s="36" t="e">
        <f>VLOOKUP(V15,[1]Sheet1!$A$764:$U$778,2,FALSE)</f>
        <v>#N/A</v>
      </c>
      <c r="C15" s="33" t="e">
        <f>VLOOKUP(V15,[1]Sheet1!$A$764:$U$778,3,FALSE)/100</f>
        <v>#N/A</v>
      </c>
      <c r="D15" s="36" t="e">
        <f>VLOOKUP(V15,[1]Sheet1!$A$764:$U$778,4,FALSE)</f>
        <v>#N/A</v>
      </c>
      <c r="E15" s="35" t="e">
        <f>VLOOKUP(V15,[1]Sheet1!$A$764:$U$778,5,FALSE)/100</f>
        <v>#N/A</v>
      </c>
      <c r="F15" s="56" t="e">
        <f>VLOOKUP(V15,[1]Sheet1!$A$764:$U$778,6,FALSE)</f>
        <v>#N/A</v>
      </c>
      <c r="G15" s="33" t="e">
        <f>VLOOKUP(V15,[1]Sheet1!$A$764:$U$778,7,FALSE)/100</f>
        <v>#N/A</v>
      </c>
      <c r="H15" s="36" t="e">
        <f>VLOOKUP(V15,[1]Sheet1!$A$764:$U$778,8,FALSE)</f>
        <v>#N/A</v>
      </c>
      <c r="I15" s="35" t="e">
        <f>VLOOKUP(V15,[1]Sheet1!$A$764:$U$778,9,FALSE)/100</f>
        <v>#N/A</v>
      </c>
      <c r="J15" s="56" t="e">
        <f>VLOOKUP(V15,[1]Sheet1!$A$764:$U$778,10,FALSE)</f>
        <v>#N/A</v>
      </c>
      <c r="K15" s="33" t="e">
        <f>VLOOKUP(V15,[1]Sheet1!$A$764:$U$778,11,FALSE)/100</f>
        <v>#N/A</v>
      </c>
      <c r="L15" s="36" t="e">
        <f>VLOOKUP(V15,[1]Sheet1!$A$764:$U$778,12,FALSE)</f>
        <v>#N/A</v>
      </c>
      <c r="M15" s="35" t="e">
        <f>VLOOKUP(V15,[1]Sheet1!$A$764:$U$778,13,FALSE)/100</f>
        <v>#N/A</v>
      </c>
      <c r="N15" s="56" t="e">
        <f>VLOOKUP(V15,[1]Sheet1!$A$764:$U$778,14,FALSE)</f>
        <v>#N/A</v>
      </c>
      <c r="O15" s="33" t="e">
        <f>VLOOKUP(V15,[1]Sheet1!$A$764:$U$778,15,FALSE)/100</f>
        <v>#N/A</v>
      </c>
      <c r="P15" s="36" t="e">
        <f>VLOOKUP(V15,[1]Sheet1!$A$764:$U$778,16,FALSE)</f>
        <v>#N/A</v>
      </c>
      <c r="Q15" s="35" t="e">
        <f>VLOOKUP(V15,[1]Sheet1!$A$764:$U$778,17,FALSE)/100</f>
        <v>#N/A</v>
      </c>
      <c r="R15" s="56" t="e">
        <f>VLOOKUP(V15,[1]Sheet1!$A$764:$U$778,18,FALSE)</f>
        <v>#N/A</v>
      </c>
      <c r="S15" s="33" t="e">
        <f>VLOOKUP(V15,[1]Sheet1!$A$764:$U$778,19,FALSE)/100</f>
        <v>#N/A</v>
      </c>
      <c r="T15" s="36" t="e">
        <f>VLOOKUP(V15,[1]Sheet1!$A$764:$U$778,20,FALSE)</f>
        <v>#N/A</v>
      </c>
      <c r="U15" s="35" t="e">
        <f>VLOOKUP(V15,[1]Sheet1!$A$764:$U$778,21,FALSE)/100</f>
        <v>#N/A</v>
      </c>
      <c r="V15" s="67" t="s">
        <v>193</v>
      </c>
    </row>
    <row r="16" spans="1:22" ht="15.75" thickBot="1" x14ac:dyDescent="0.3">
      <c r="A16" s="66" t="s">
        <v>118</v>
      </c>
      <c r="B16" s="57" t="e">
        <f>VLOOKUP(V16,[1]Sheet1!$A$764:$U$778,2,FALSE)</f>
        <v>#N/A</v>
      </c>
      <c r="C16" s="43" t="e">
        <f>VLOOKUP(V16,[1]Sheet1!$A$764:$U$778,3,FALSE)/100</f>
        <v>#N/A</v>
      </c>
      <c r="D16" s="57" t="e">
        <f>VLOOKUP(V16,[1]Sheet1!$A$764:$U$778,4,FALSE)</f>
        <v>#N/A</v>
      </c>
      <c r="E16" s="42" t="e">
        <f>VLOOKUP(V16,[1]Sheet1!$A$764:$U$778,5,FALSE)/100</f>
        <v>#N/A</v>
      </c>
      <c r="F16" s="58" t="e">
        <f>VLOOKUP(V16,[1]Sheet1!$A$764:$U$778,6,FALSE)</f>
        <v>#N/A</v>
      </c>
      <c r="G16" s="43" t="e">
        <f>VLOOKUP(V16,[1]Sheet1!$A$764:$U$778,7,FALSE)/100</f>
        <v>#N/A</v>
      </c>
      <c r="H16" s="57" t="e">
        <f>VLOOKUP(V16,[1]Sheet1!$A$764:$U$778,8,FALSE)</f>
        <v>#N/A</v>
      </c>
      <c r="I16" s="42" t="e">
        <f>VLOOKUP(V16,[1]Sheet1!$A$764:$U$778,9,FALSE)/100</f>
        <v>#N/A</v>
      </c>
      <c r="J16" s="58" t="e">
        <f>VLOOKUP(V16,[1]Sheet1!$A$764:$U$778,10,FALSE)</f>
        <v>#N/A</v>
      </c>
      <c r="K16" s="43" t="e">
        <f>VLOOKUP(V16,[1]Sheet1!$A$764:$U$778,11,FALSE)/100</f>
        <v>#N/A</v>
      </c>
      <c r="L16" s="57" t="e">
        <f>VLOOKUP(V16,[1]Sheet1!$A$764:$U$778,12,FALSE)</f>
        <v>#N/A</v>
      </c>
      <c r="M16" s="42" t="e">
        <f>VLOOKUP(V16,[1]Sheet1!$A$764:$U$778,13,FALSE)/100</f>
        <v>#N/A</v>
      </c>
      <c r="N16" s="58" t="e">
        <f>VLOOKUP(V16,[1]Sheet1!$A$764:$U$778,14,FALSE)</f>
        <v>#N/A</v>
      </c>
      <c r="O16" s="43" t="e">
        <f>VLOOKUP(V16,[1]Sheet1!$A$764:$U$778,15,FALSE)/100</f>
        <v>#N/A</v>
      </c>
      <c r="P16" s="57" t="e">
        <f>VLOOKUP(V16,[1]Sheet1!$A$764:$U$778,16,FALSE)</f>
        <v>#N/A</v>
      </c>
      <c r="Q16" s="42" t="e">
        <f>VLOOKUP(V16,[1]Sheet1!$A$764:$U$778,17,FALSE)/100</f>
        <v>#N/A</v>
      </c>
      <c r="R16" s="58" t="e">
        <f>VLOOKUP(V16,[1]Sheet1!$A$764:$U$778,18,FALSE)</f>
        <v>#N/A</v>
      </c>
      <c r="S16" s="43" t="e">
        <f>VLOOKUP(V16,[1]Sheet1!$A$764:$U$778,19,FALSE)/100</f>
        <v>#N/A</v>
      </c>
      <c r="T16" s="57" t="e">
        <f>VLOOKUP(V16,[1]Sheet1!$A$764:$U$778,20,FALSE)</f>
        <v>#N/A</v>
      </c>
      <c r="U16" s="42" t="e">
        <f>VLOOKUP(V16,[1]Sheet1!$A$764:$U$778,21,FALSE)/100</f>
        <v>#N/A</v>
      </c>
      <c r="V16" s="67" t="s">
        <v>194</v>
      </c>
    </row>
    <row r="17" spans="1:22" ht="25.15" customHeight="1" thickBot="1" x14ac:dyDescent="0.3">
      <c r="A17" s="34" t="s">
        <v>119</v>
      </c>
      <c r="B17" s="59" t="e">
        <f>SUM(B12:B16)</f>
        <v>#N/A</v>
      </c>
      <c r="C17" s="44" t="e">
        <f>SUM(C12:C16)</f>
        <v>#N/A</v>
      </c>
      <c r="D17" s="60" t="e">
        <f t="shared" ref="D17:U17" si="1">SUM(D12:D16)</f>
        <v>#N/A</v>
      </c>
      <c r="E17" s="45" t="e">
        <f t="shared" si="1"/>
        <v>#N/A</v>
      </c>
      <c r="F17" s="59" t="e">
        <f t="shared" si="1"/>
        <v>#N/A</v>
      </c>
      <c r="G17" s="44" t="e">
        <f t="shared" si="1"/>
        <v>#N/A</v>
      </c>
      <c r="H17" s="60" t="e">
        <f t="shared" si="1"/>
        <v>#N/A</v>
      </c>
      <c r="I17" s="45" t="e">
        <f t="shared" si="1"/>
        <v>#N/A</v>
      </c>
      <c r="J17" s="59" t="e">
        <f t="shared" si="1"/>
        <v>#N/A</v>
      </c>
      <c r="K17" s="44" t="e">
        <f t="shared" si="1"/>
        <v>#N/A</v>
      </c>
      <c r="L17" s="60" t="e">
        <f t="shared" si="1"/>
        <v>#N/A</v>
      </c>
      <c r="M17" s="45" t="e">
        <f t="shared" si="1"/>
        <v>#N/A</v>
      </c>
      <c r="N17" s="59" t="e">
        <f t="shared" si="1"/>
        <v>#N/A</v>
      </c>
      <c r="O17" s="44" t="e">
        <f t="shared" si="1"/>
        <v>#N/A</v>
      </c>
      <c r="P17" s="60" t="e">
        <f t="shared" si="1"/>
        <v>#N/A</v>
      </c>
      <c r="Q17" s="45" t="e">
        <f t="shared" si="1"/>
        <v>#N/A</v>
      </c>
      <c r="R17" s="59" t="e">
        <f t="shared" si="1"/>
        <v>#N/A</v>
      </c>
      <c r="S17" s="44" t="e">
        <f t="shared" si="1"/>
        <v>#N/A</v>
      </c>
      <c r="T17" s="60" t="e">
        <f t="shared" si="1"/>
        <v>#N/A</v>
      </c>
      <c r="U17" s="45" t="e">
        <f t="shared" si="1"/>
        <v>#N/A</v>
      </c>
      <c r="V17" s="69"/>
    </row>
    <row r="18" spans="1:22" x14ac:dyDescent="0.25">
      <c r="A18" s="64" t="s">
        <v>120</v>
      </c>
      <c r="B18" s="54" t="e">
        <f>VLOOKUP(V18,[1]Sheet1!$A$764:$U$778,2,FALSE)</f>
        <v>#N/A</v>
      </c>
      <c r="C18" s="41" t="e">
        <f>VLOOKUP(V18,[1]Sheet1!$A$764:$U$778,3,FALSE)/100</f>
        <v>#N/A</v>
      </c>
      <c r="D18" s="54" t="e">
        <f>VLOOKUP(V18,[1]Sheet1!$A$764:$U$778,4,FALSE)</f>
        <v>#N/A</v>
      </c>
      <c r="E18" s="40" t="e">
        <f>VLOOKUP(V18,[1]Sheet1!$A$764:$U$778,5,FALSE)/100</f>
        <v>#N/A</v>
      </c>
      <c r="F18" s="55" t="e">
        <f>VLOOKUP(V18,[1]Sheet1!$A$764:$U$778,6,FALSE)</f>
        <v>#N/A</v>
      </c>
      <c r="G18" s="41" t="e">
        <f>VLOOKUP(V18,[1]Sheet1!$A$764:$U$778,7,FALSE)/100</f>
        <v>#N/A</v>
      </c>
      <c r="H18" s="54" t="e">
        <f>VLOOKUP(V18,[1]Sheet1!$A$764:$U$778,8,FALSE)</f>
        <v>#N/A</v>
      </c>
      <c r="I18" s="40" t="e">
        <f>VLOOKUP(V18,[1]Sheet1!$A$764:$U$778,9,FALSE)/100</f>
        <v>#N/A</v>
      </c>
      <c r="J18" s="55" t="e">
        <f>VLOOKUP(V18,[1]Sheet1!$A$764:$U$778,10,FALSE)</f>
        <v>#N/A</v>
      </c>
      <c r="K18" s="41" t="e">
        <f>VLOOKUP(V18,[1]Sheet1!$A$764:$U$778,11,FALSE)/100</f>
        <v>#N/A</v>
      </c>
      <c r="L18" s="54" t="e">
        <f>VLOOKUP(V18,[1]Sheet1!$A$764:$U$778,12,FALSE)</f>
        <v>#N/A</v>
      </c>
      <c r="M18" s="40" t="e">
        <f>VLOOKUP(V18,[1]Sheet1!$A$764:$U$778,13,FALSE)/100</f>
        <v>#N/A</v>
      </c>
      <c r="N18" s="55" t="e">
        <f>VLOOKUP(V18,[1]Sheet1!$A$764:$U$778,14,FALSE)</f>
        <v>#N/A</v>
      </c>
      <c r="O18" s="41" t="e">
        <f>VLOOKUP(V18,[1]Sheet1!$A$764:$U$778,15,FALSE)/100</f>
        <v>#N/A</v>
      </c>
      <c r="P18" s="54" t="e">
        <f>VLOOKUP(V18,[1]Sheet1!$A$764:$U$778,16,FALSE)</f>
        <v>#N/A</v>
      </c>
      <c r="Q18" s="40" t="e">
        <f>VLOOKUP(V18,[1]Sheet1!$A$764:$U$778,17,FALSE)/100</f>
        <v>#N/A</v>
      </c>
      <c r="R18" s="55" t="e">
        <f>VLOOKUP(V18,[1]Sheet1!$A$764:$U$778,18,FALSE)</f>
        <v>#N/A</v>
      </c>
      <c r="S18" s="41" t="e">
        <f>VLOOKUP(V18,[1]Sheet1!$A$764:$U$778,19,FALSE)/100</f>
        <v>#N/A</v>
      </c>
      <c r="T18" s="54" t="e">
        <f>VLOOKUP(V18,[1]Sheet1!$A$764:$U$778,20,FALSE)</f>
        <v>#N/A</v>
      </c>
      <c r="U18" s="40" t="e">
        <f>VLOOKUP(V18,[1]Sheet1!$A$764:$U$778,21,FALSE)/100</f>
        <v>#N/A</v>
      </c>
      <c r="V18" s="67" t="s">
        <v>195</v>
      </c>
    </row>
    <row r="19" spans="1:22" x14ac:dyDescent="0.25">
      <c r="A19" s="65" t="s">
        <v>121</v>
      </c>
      <c r="B19" s="36" t="e">
        <f>VLOOKUP(V19,[1]Sheet1!$A$764:$U$778,2,FALSE)</f>
        <v>#N/A</v>
      </c>
      <c r="C19" s="33" t="e">
        <f>VLOOKUP(V19,[1]Sheet1!$A$764:$U$778,3,FALSE)/100</f>
        <v>#N/A</v>
      </c>
      <c r="D19" s="36" t="e">
        <f>VLOOKUP(V19,[1]Sheet1!$A$764:$U$778,4,FALSE)</f>
        <v>#N/A</v>
      </c>
      <c r="E19" s="35" t="e">
        <f>VLOOKUP(V19,[1]Sheet1!$A$764:$U$778,5,FALSE)/100</f>
        <v>#N/A</v>
      </c>
      <c r="F19" s="56" t="e">
        <f>VLOOKUP(V19,[1]Sheet1!$A$764:$U$778,6,FALSE)</f>
        <v>#N/A</v>
      </c>
      <c r="G19" s="33" t="e">
        <f>VLOOKUP(V19,[1]Sheet1!$A$764:$U$778,7,FALSE)/100</f>
        <v>#N/A</v>
      </c>
      <c r="H19" s="36" t="e">
        <f>VLOOKUP(V19,[1]Sheet1!$A$764:$U$778,8,FALSE)</f>
        <v>#N/A</v>
      </c>
      <c r="I19" s="35" t="e">
        <f>VLOOKUP(V19,[1]Sheet1!$A$764:$U$778,9,FALSE)/100</f>
        <v>#N/A</v>
      </c>
      <c r="J19" s="56" t="e">
        <f>VLOOKUP(V19,[1]Sheet1!$A$764:$U$778,10,FALSE)</f>
        <v>#N/A</v>
      </c>
      <c r="K19" s="33" t="e">
        <f>VLOOKUP(V19,[1]Sheet1!$A$764:$U$778,11,FALSE)/100</f>
        <v>#N/A</v>
      </c>
      <c r="L19" s="36" t="e">
        <f>VLOOKUP(V19,[1]Sheet1!$A$764:$U$778,12,FALSE)</f>
        <v>#N/A</v>
      </c>
      <c r="M19" s="35" t="e">
        <f>VLOOKUP(V19,[1]Sheet1!$A$764:$U$778,13,FALSE)/100</f>
        <v>#N/A</v>
      </c>
      <c r="N19" s="56" t="e">
        <f>VLOOKUP(V19,[1]Sheet1!$A$764:$U$778,14,FALSE)</f>
        <v>#N/A</v>
      </c>
      <c r="O19" s="33" t="e">
        <f>VLOOKUP(V19,[1]Sheet1!$A$764:$U$778,15,FALSE)/100</f>
        <v>#N/A</v>
      </c>
      <c r="P19" s="36" t="e">
        <f>VLOOKUP(V19,[1]Sheet1!$A$764:$U$778,16,FALSE)</f>
        <v>#N/A</v>
      </c>
      <c r="Q19" s="35" t="e">
        <f>VLOOKUP(V19,[1]Sheet1!$A$764:$U$778,17,FALSE)/100</f>
        <v>#N/A</v>
      </c>
      <c r="R19" s="56" t="e">
        <f>VLOOKUP(V19,[1]Sheet1!$A$764:$U$778,18,FALSE)</f>
        <v>#N/A</v>
      </c>
      <c r="S19" s="33" t="e">
        <f>VLOOKUP(V19,[1]Sheet1!$A$764:$U$778,19,FALSE)/100</f>
        <v>#N/A</v>
      </c>
      <c r="T19" s="36" t="e">
        <f>VLOOKUP(V19,[1]Sheet1!$A$764:$U$778,20,FALSE)</f>
        <v>#N/A</v>
      </c>
      <c r="U19" s="35" t="e">
        <f>VLOOKUP(V19,[1]Sheet1!$A$764:$U$778,21,FALSE)/100</f>
        <v>#N/A</v>
      </c>
      <c r="V19" s="67" t="s">
        <v>196</v>
      </c>
    </row>
    <row r="20" spans="1:22" ht="15.75" thickBot="1" x14ac:dyDescent="0.3">
      <c r="A20" s="66" t="s">
        <v>40</v>
      </c>
      <c r="B20" s="57" t="e">
        <f>VLOOKUP(V20,[1]Sheet1!$A$764:$U$778,2,FALSE)</f>
        <v>#N/A</v>
      </c>
      <c r="C20" s="43" t="e">
        <f>VLOOKUP(V20,[1]Sheet1!$A$764:$U$778,3,FALSE)/100</f>
        <v>#N/A</v>
      </c>
      <c r="D20" s="57" t="e">
        <f>VLOOKUP(V20,[1]Sheet1!$A$764:$U$778,4,FALSE)</f>
        <v>#N/A</v>
      </c>
      <c r="E20" s="42" t="e">
        <f>VLOOKUP(V20,[1]Sheet1!$A$764:$U$778,5,FALSE)/100</f>
        <v>#N/A</v>
      </c>
      <c r="F20" s="58" t="e">
        <f>VLOOKUP(V20,[1]Sheet1!$A$764:$U$778,6,FALSE)</f>
        <v>#N/A</v>
      </c>
      <c r="G20" s="43" t="e">
        <f>VLOOKUP(V20,[1]Sheet1!$A$764:$U$778,7,FALSE)/100</f>
        <v>#N/A</v>
      </c>
      <c r="H20" s="57" t="e">
        <f>VLOOKUP(V20,[1]Sheet1!$A$764:$U$778,8,FALSE)</f>
        <v>#N/A</v>
      </c>
      <c r="I20" s="42" t="e">
        <f>VLOOKUP(V20,[1]Sheet1!$A$764:$U$778,9,FALSE)/100</f>
        <v>#N/A</v>
      </c>
      <c r="J20" s="58" t="e">
        <f>VLOOKUP(V20,[1]Sheet1!$A$764:$U$778,10,FALSE)</f>
        <v>#N/A</v>
      </c>
      <c r="K20" s="43" t="e">
        <f>VLOOKUP(V20,[1]Sheet1!$A$764:$U$778,11,FALSE)/100</f>
        <v>#N/A</v>
      </c>
      <c r="L20" s="57" t="e">
        <f>VLOOKUP(V20,[1]Sheet1!$A$764:$U$778,12,FALSE)</f>
        <v>#N/A</v>
      </c>
      <c r="M20" s="42" t="e">
        <f>VLOOKUP(V20,[1]Sheet1!$A$764:$U$778,13,FALSE)/100</f>
        <v>#N/A</v>
      </c>
      <c r="N20" s="58" t="e">
        <f>VLOOKUP(V20,[1]Sheet1!$A$764:$U$778,14,FALSE)</f>
        <v>#N/A</v>
      </c>
      <c r="O20" s="43" t="e">
        <f>VLOOKUP(V20,[1]Sheet1!$A$764:$U$778,15,FALSE)/100</f>
        <v>#N/A</v>
      </c>
      <c r="P20" s="57" t="e">
        <f>VLOOKUP(V20,[1]Sheet1!$A$764:$U$778,16,FALSE)</f>
        <v>#N/A</v>
      </c>
      <c r="Q20" s="42" t="e">
        <f>VLOOKUP(V20,[1]Sheet1!$A$764:$U$778,17,FALSE)/100</f>
        <v>#N/A</v>
      </c>
      <c r="R20" s="58" t="e">
        <f>VLOOKUP(V20,[1]Sheet1!$A$764:$U$778,18,FALSE)</f>
        <v>#N/A</v>
      </c>
      <c r="S20" s="43" t="e">
        <f>VLOOKUP(V20,[1]Sheet1!$A$764:$U$778,19,FALSE)/100</f>
        <v>#N/A</v>
      </c>
      <c r="T20" s="57" t="e">
        <f>VLOOKUP(V20,[1]Sheet1!$A$764:$U$778,20,FALSE)</f>
        <v>#N/A</v>
      </c>
      <c r="U20" s="42" t="e">
        <f>VLOOKUP(V20,[1]Sheet1!$A$764:$U$778,21,FALSE)/100</f>
        <v>#N/A</v>
      </c>
      <c r="V20" s="67" t="s">
        <v>197</v>
      </c>
    </row>
    <row r="21" spans="1:22" ht="25.15" customHeight="1" thickBot="1" x14ac:dyDescent="0.3">
      <c r="A21" s="37" t="s">
        <v>122</v>
      </c>
      <c r="B21" s="61" t="e">
        <f>VLOOKUP(V21,[1]Sheet1!$A$764:$U$778,2,FALSE)</f>
        <v>#N/A</v>
      </c>
      <c r="C21" s="46" t="e">
        <f>VLOOKUP(V21,[1]Sheet1!$A$764:$U$778,3,FALSE)/100</f>
        <v>#N/A</v>
      </c>
      <c r="D21" s="62" t="e">
        <f>VLOOKUP(V21,[1]Sheet1!$A$764:$U$778,4,FALSE)</f>
        <v>#N/A</v>
      </c>
      <c r="E21" s="47" t="e">
        <f>VLOOKUP(V21,[1]Sheet1!$A$764:$U$778,5,FALSE)/100</f>
        <v>#N/A</v>
      </c>
      <c r="F21" s="61" t="e">
        <f>VLOOKUP(V21,[1]Sheet1!$A$764:$U$778,6,FALSE)</f>
        <v>#N/A</v>
      </c>
      <c r="G21" s="46" t="e">
        <f>VLOOKUP(V21,[1]Sheet1!$A$764:$U$778,7,FALSE)/100</f>
        <v>#N/A</v>
      </c>
      <c r="H21" s="62" t="e">
        <f>VLOOKUP(V21,[1]Sheet1!$A$764:$U$778,8,FALSE)</f>
        <v>#N/A</v>
      </c>
      <c r="I21" s="47" t="e">
        <f>VLOOKUP(V21,[1]Sheet1!$A$764:$U$778,9,FALSE)/100</f>
        <v>#N/A</v>
      </c>
      <c r="J21" s="61" t="e">
        <f>VLOOKUP(V21,[1]Sheet1!$A$764:$U$778,10,FALSE)</f>
        <v>#N/A</v>
      </c>
      <c r="K21" s="46" t="e">
        <f>VLOOKUP(V21,[1]Sheet1!$A$764:$U$778,11,FALSE)/100</f>
        <v>#N/A</v>
      </c>
      <c r="L21" s="62" t="e">
        <f>VLOOKUP(V21,[1]Sheet1!$A$764:$U$778,12,FALSE)</f>
        <v>#N/A</v>
      </c>
      <c r="M21" s="47" t="e">
        <f>VLOOKUP(V21,[1]Sheet1!$A$764:$U$778,13,FALSE)/100</f>
        <v>#N/A</v>
      </c>
      <c r="N21" s="61" t="e">
        <f>VLOOKUP(V21,[1]Sheet1!$A$764:$U$778,14,FALSE)</f>
        <v>#N/A</v>
      </c>
      <c r="O21" s="46" t="e">
        <f>VLOOKUP(V21,[1]Sheet1!$A$764:$U$778,15,FALSE)/100</f>
        <v>#N/A</v>
      </c>
      <c r="P21" s="62" t="e">
        <f>VLOOKUP(V21,[1]Sheet1!$A$764:$U$778,16,FALSE)</f>
        <v>#N/A</v>
      </c>
      <c r="Q21" s="47" t="e">
        <f>VLOOKUP(V21,[1]Sheet1!$A$764:$U$778,17,FALSE)/100</f>
        <v>#N/A</v>
      </c>
      <c r="R21" s="61" t="e">
        <f>VLOOKUP(V21,[1]Sheet1!$A$764:$U$778,18,FALSE)</f>
        <v>#N/A</v>
      </c>
      <c r="S21" s="46" t="e">
        <f>VLOOKUP(V21,[1]Sheet1!$A$764:$U$778,19,FALSE)/100</f>
        <v>#N/A</v>
      </c>
      <c r="T21" s="62" t="e">
        <f>VLOOKUP(V21,[1]Sheet1!$A$764:$U$778,20,FALSE)</f>
        <v>#N/A</v>
      </c>
      <c r="U21" s="47" t="e">
        <f>VLOOKUP(V21,[1]Sheet1!$A$764:$U$778,21,FALSE)/100</f>
        <v>#N/A</v>
      </c>
      <c r="V21" s="68" t="s">
        <v>54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Y38"/>
  <sheetViews>
    <sheetView zoomScale="80" zoomScaleNormal="80" workbookViewId="0">
      <selection activeCell="Y7" sqref="Y7:Z35"/>
    </sheetView>
  </sheetViews>
  <sheetFormatPr baseColWidth="10" defaultColWidth="9.140625" defaultRowHeight="15" x14ac:dyDescent="0.25"/>
  <cols>
    <col min="1" max="1" width="9.140625" style="81"/>
    <col min="2" max="2" width="12.5703125" style="81" customWidth="1"/>
    <col min="3" max="24" width="11.42578125" style="81" customWidth="1"/>
    <col min="25" max="16384" width="9.140625" style="81"/>
  </cols>
  <sheetData>
    <row r="1" spans="2:25" ht="15.75" thickBot="1" x14ac:dyDescent="0.3"/>
    <row r="2" spans="2:25" ht="25.15" customHeight="1" thickTop="1" thickBot="1" x14ac:dyDescent="0.3">
      <c r="B2" s="301" t="s">
        <v>280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3"/>
    </row>
    <row r="3" spans="2:25" ht="25.15" customHeight="1" thickTop="1" thickBot="1" x14ac:dyDescent="0.3">
      <c r="B3" s="304" t="s">
        <v>4</v>
      </c>
      <c r="C3" s="308" t="s">
        <v>37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310" t="s">
        <v>32</v>
      </c>
      <c r="X3" s="311"/>
    </row>
    <row r="4" spans="2:25" ht="25.15" customHeight="1" thickTop="1" thickBot="1" x14ac:dyDescent="0.3">
      <c r="B4" s="305"/>
      <c r="C4" s="316" t="s">
        <v>38</v>
      </c>
      <c r="D4" s="317"/>
      <c r="E4" s="317"/>
      <c r="F4" s="317"/>
      <c r="G4" s="317"/>
      <c r="H4" s="317"/>
      <c r="I4" s="317"/>
      <c r="J4" s="317"/>
      <c r="K4" s="317"/>
      <c r="L4" s="318"/>
      <c r="M4" s="316" t="s">
        <v>39</v>
      </c>
      <c r="N4" s="317"/>
      <c r="O4" s="317"/>
      <c r="P4" s="317"/>
      <c r="Q4" s="317"/>
      <c r="R4" s="317"/>
      <c r="S4" s="317"/>
      <c r="T4" s="317"/>
      <c r="U4" s="317"/>
      <c r="V4" s="318"/>
      <c r="W4" s="312"/>
      <c r="X4" s="313"/>
    </row>
    <row r="5" spans="2:25" ht="25.15" customHeight="1" thickTop="1" thickBot="1" x14ac:dyDescent="0.3">
      <c r="B5" s="305"/>
      <c r="C5" s="316" t="s">
        <v>33</v>
      </c>
      <c r="D5" s="319"/>
      <c r="E5" s="319"/>
      <c r="F5" s="319"/>
      <c r="G5" s="319"/>
      <c r="H5" s="319"/>
      <c r="I5" s="319"/>
      <c r="J5" s="320"/>
      <c r="K5" s="321" t="s">
        <v>32</v>
      </c>
      <c r="L5" s="322"/>
      <c r="M5" s="316" t="s">
        <v>33</v>
      </c>
      <c r="N5" s="319"/>
      <c r="O5" s="319"/>
      <c r="P5" s="319"/>
      <c r="Q5" s="319"/>
      <c r="R5" s="319"/>
      <c r="S5" s="319"/>
      <c r="T5" s="320"/>
      <c r="U5" s="321" t="s">
        <v>32</v>
      </c>
      <c r="V5" s="322"/>
      <c r="W5" s="312"/>
      <c r="X5" s="313"/>
    </row>
    <row r="6" spans="2:25" ht="25.15" customHeight="1" thickTop="1" thickBot="1" x14ac:dyDescent="0.3">
      <c r="B6" s="306"/>
      <c r="C6" s="327" t="s">
        <v>34</v>
      </c>
      <c r="D6" s="300"/>
      <c r="E6" s="299" t="s">
        <v>198</v>
      </c>
      <c r="F6" s="300"/>
      <c r="G6" s="299" t="s">
        <v>53</v>
      </c>
      <c r="H6" s="300"/>
      <c r="I6" s="325" t="s">
        <v>35</v>
      </c>
      <c r="J6" s="326"/>
      <c r="K6" s="323"/>
      <c r="L6" s="324"/>
      <c r="M6" s="327" t="s">
        <v>34</v>
      </c>
      <c r="N6" s="300"/>
      <c r="O6" s="299" t="s">
        <v>198</v>
      </c>
      <c r="P6" s="300"/>
      <c r="Q6" s="299" t="s">
        <v>53</v>
      </c>
      <c r="R6" s="300"/>
      <c r="S6" s="325" t="s">
        <v>35</v>
      </c>
      <c r="T6" s="326"/>
      <c r="U6" s="323"/>
      <c r="V6" s="324"/>
      <c r="W6" s="314"/>
      <c r="X6" s="315"/>
    </row>
    <row r="7" spans="2:25" ht="25.15" customHeight="1" thickTop="1" thickBot="1" x14ac:dyDescent="0.3">
      <c r="B7" s="307"/>
      <c r="C7" s="119" t="s">
        <v>5</v>
      </c>
      <c r="D7" s="120" t="s">
        <v>6</v>
      </c>
      <c r="E7" s="121" t="s">
        <v>5</v>
      </c>
      <c r="F7" s="120" t="s">
        <v>6</v>
      </c>
      <c r="G7" s="121" t="s">
        <v>5</v>
      </c>
      <c r="H7" s="120" t="s">
        <v>6</v>
      </c>
      <c r="I7" s="121" t="s">
        <v>5</v>
      </c>
      <c r="J7" s="122" t="s">
        <v>6</v>
      </c>
      <c r="K7" s="119" t="s">
        <v>5</v>
      </c>
      <c r="L7" s="123" t="s">
        <v>6</v>
      </c>
      <c r="M7" s="119" t="s">
        <v>5</v>
      </c>
      <c r="N7" s="120" t="s">
        <v>6</v>
      </c>
      <c r="O7" s="121" t="s">
        <v>5</v>
      </c>
      <c r="P7" s="120" t="s">
        <v>6</v>
      </c>
      <c r="Q7" s="121" t="s">
        <v>5</v>
      </c>
      <c r="R7" s="120" t="s">
        <v>6</v>
      </c>
      <c r="S7" s="121" t="s">
        <v>5</v>
      </c>
      <c r="T7" s="122" t="s">
        <v>6</v>
      </c>
      <c r="U7" s="119" t="s">
        <v>5</v>
      </c>
      <c r="V7" s="123" t="s">
        <v>6</v>
      </c>
      <c r="W7" s="119" t="s">
        <v>5</v>
      </c>
      <c r="X7" s="123" t="s">
        <v>6</v>
      </c>
    </row>
    <row r="8" spans="2:25" ht="20.100000000000001" customHeight="1" thickTop="1" x14ac:dyDescent="0.25">
      <c r="B8" s="124" t="s">
        <v>7</v>
      </c>
      <c r="C8" s="125">
        <v>4</v>
      </c>
      <c r="D8" s="126">
        <v>1.9550342130987292E-3</v>
      </c>
      <c r="E8" s="127">
        <v>9</v>
      </c>
      <c r="F8" s="126">
        <v>1.9907100199071004E-3</v>
      </c>
      <c r="G8" s="127">
        <v>0</v>
      </c>
      <c r="H8" s="126">
        <v>0</v>
      </c>
      <c r="I8" s="127">
        <v>0</v>
      </c>
      <c r="J8" s="128">
        <v>0</v>
      </c>
      <c r="K8" s="129">
        <v>13</v>
      </c>
      <c r="L8" s="130">
        <v>1.9112025874742722E-3</v>
      </c>
      <c r="M8" s="125">
        <v>0</v>
      </c>
      <c r="N8" s="131">
        <v>0</v>
      </c>
      <c r="O8" s="127">
        <v>7</v>
      </c>
      <c r="P8" s="131">
        <v>2.7079303675048355E-3</v>
      </c>
      <c r="Q8" s="127">
        <v>1</v>
      </c>
      <c r="R8" s="131">
        <v>6.8965517241379309E-3</v>
      </c>
      <c r="S8" s="127">
        <v>0</v>
      </c>
      <c r="T8" s="128">
        <v>0</v>
      </c>
      <c r="U8" s="129">
        <v>8</v>
      </c>
      <c r="V8" s="132">
        <v>2.1344717182497333E-3</v>
      </c>
      <c r="W8" s="133">
        <v>21</v>
      </c>
      <c r="X8" s="132">
        <v>1.9905213270142181E-3</v>
      </c>
      <c r="Y8" s="84"/>
    </row>
    <row r="9" spans="2:25" ht="20.100000000000001" customHeight="1" x14ac:dyDescent="0.25">
      <c r="B9" s="124" t="s">
        <v>8</v>
      </c>
      <c r="C9" s="125">
        <v>0</v>
      </c>
      <c r="D9" s="126">
        <v>0</v>
      </c>
      <c r="E9" s="127">
        <v>3</v>
      </c>
      <c r="F9" s="126">
        <v>6.6357000663570006E-4</v>
      </c>
      <c r="G9" s="127">
        <v>0</v>
      </c>
      <c r="H9" s="126">
        <v>0</v>
      </c>
      <c r="I9" s="127">
        <v>0</v>
      </c>
      <c r="J9" s="128">
        <v>0</v>
      </c>
      <c r="K9" s="133">
        <v>3</v>
      </c>
      <c r="L9" s="130">
        <v>4.4104675095560131E-4</v>
      </c>
      <c r="M9" s="125">
        <v>1</v>
      </c>
      <c r="N9" s="131">
        <v>9.8425196850393699E-4</v>
      </c>
      <c r="O9" s="127">
        <v>3</v>
      </c>
      <c r="P9" s="131">
        <v>1.1605415860735009E-3</v>
      </c>
      <c r="Q9" s="127">
        <v>0</v>
      </c>
      <c r="R9" s="131">
        <v>0</v>
      </c>
      <c r="S9" s="127">
        <v>0</v>
      </c>
      <c r="T9" s="128">
        <v>0</v>
      </c>
      <c r="U9" s="133">
        <v>4</v>
      </c>
      <c r="V9" s="132">
        <v>1.0672358591248667E-3</v>
      </c>
      <c r="W9" s="133">
        <v>7</v>
      </c>
      <c r="X9" s="132">
        <v>6.6350710900473929E-4</v>
      </c>
      <c r="Y9" s="84"/>
    </row>
    <row r="10" spans="2:25" ht="20.100000000000001" customHeight="1" x14ac:dyDescent="0.25">
      <c r="B10" s="124" t="s">
        <v>9</v>
      </c>
      <c r="C10" s="125">
        <v>0</v>
      </c>
      <c r="D10" s="126">
        <v>0</v>
      </c>
      <c r="E10" s="127">
        <v>1</v>
      </c>
      <c r="F10" s="126">
        <v>2.2119000221190003E-4</v>
      </c>
      <c r="G10" s="127">
        <v>0</v>
      </c>
      <c r="H10" s="126">
        <v>0</v>
      </c>
      <c r="I10" s="127">
        <v>0</v>
      </c>
      <c r="J10" s="128">
        <v>0</v>
      </c>
      <c r="K10" s="133">
        <v>1</v>
      </c>
      <c r="L10" s="130">
        <v>1.4701558365186709E-4</v>
      </c>
      <c r="M10" s="125">
        <v>2</v>
      </c>
      <c r="N10" s="131">
        <v>1.968503937007874E-3</v>
      </c>
      <c r="O10" s="127">
        <v>1</v>
      </c>
      <c r="P10" s="131">
        <v>3.8684719535783365E-4</v>
      </c>
      <c r="Q10" s="127">
        <v>1</v>
      </c>
      <c r="R10" s="131">
        <v>6.8965517241379309E-3</v>
      </c>
      <c r="S10" s="127">
        <v>0</v>
      </c>
      <c r="T10" s="128">
        <v>0</v>
      </c>
      <c r="U10" s="133">
        <v>4</v>
      </c>
      <c r="V10" s="132">
        <v>1.0672358591248667E-3</v>
      </c>
      <c r="W10" s="133">
        <v>5</v>
      </c>
      <c r="X10" s="132">
        <v>4.7393364928909954E-4</v>
      </c>
      <c r="Y10" s="84"/>
    </row>
    <row r="11" spans="2:25" ht="20.100000000000001" customHeight="1" x14ac:dyDescent="0.25">
      <c r="B11" s="124" t="s">
        <v>10</v>
      </c>
      <c r="C11" s="125">
        <v>0</v>
      </c>
      <c r="D11" s="126">
        <v>0</v>
      </c>
      <c r="E11" s="127">
        <v>1</v>
      </c>
      <c r="F11" s="126">
        <v>2.2119000221190003E-4</v>
      </c>
      <c r="G11" s="127">
        <v>1</v>
      </c>
      <c r="H11" s="126">
        <v>4.329004329004329E-3</v>
      </c>
      <c r="I11" s="127">
        <v>0</v>
      </c>
      <c r="J11" s="128">
        <v>0</v>
      </c>
      <c r="K11" s="133">
        <v>2</v>
      </c>
      <c r="L11" s="130">
        <v>2.9403116730373417E-4</v>
      </c>
      <c r="M11" s="125">
        <v>3</v>
      </c>
      <c r="N11" s="131">
        <v>2.952755905511811E-3</v>
      </c>
      <c r="O11" s="127">
        <v>4</v>
      </c>
      <c r="P11" s="131">
        <v>1.5473887814313346E-3</v>
      </c>
      <c r="Q11" s="127">
        <v>0</v>
      </c>
      <c r="R11" s="131">
        <v>0</v>
      </c>
      <c r="S11" s="127">
        <v>0</v>
      </c>
      <c r="T11" s="128">
        <v>0</v>
      </c>
      <c r="U11" s="133">
        <v>7</v>
      </c>
      <c r="V11" s="132">
        <v>1.8676627534685165E-3</v>
      </c>
      <c r="W11" s="133">
        <v>9</v>
      </c>
      <c r="X11" s="132">
        <v>8.5308056872037915E-4</v>
      </c>
      <c r="Y11" s="84"/>
    </row>
    <row r="12" spans="2:25" ht="20.100000000000001" customHeight="1" x14ac:dyDescent="0.25">
      <c r="B12" s="124" t="s">
        <v>11</v>
      </c>
      <c r="C12" s="125">
        <v>2</v>
      </c>
      <c r="D12" s="126">
        <v>9.7751710654936461E-4</v>
      </c>
      <c r="E12" s="127">
        <v>10</v>
      </c>
      <c r="F12" s="126">
        <v>2.2119000221190004E-3</v>
      </c>
      <c r="G12" s="127">
        <v>0</v>
      </c>
      <c r="H12" s="126">
        <v>0</v>
      </c>
      <c r="I12" s="127">
        <v>0</v>
      </c>
      <c r="J12" s="128">
        <v>0</v>
      </c>
      <c r="K12" s="133">
        <v>12</v>
      </c>
      <c r="L12" s="130">
        <v>1.7641870038224052E-3</v>
      </c>
      <c r="M12" s="125">
        <v>4</v>
      </c>
      <c r="N12" s="131">
        <v>3.937007874015748E-3</v>
      </c>
      <c r="O12" s="127">
        <v>25</v>
      </c>
      <c r="P12" s="131">
        <v>9.6711798839458421E-3</v>
      </c>
      <c r="Q12" s="127">
        <v>4</v>
      </c>
      <c r="R12" s="131">
        <v>2.7586206896551724E-2</v>
      </c>
      <c r="S12" s="127">
        <v>0</v>
      </c>
      <c r="T12" s="128">
        <v>0</v>
      </c>
      <c r="U12" s="133">
        <v>33</v>
      </c>
      <c r="V12" s="132">
        <v>8.8046958377801486E-3</v>
      </c>
      <c r="W12" s="133">
        <v>45</v>
      </c>
      <c r="X12" s="132">
        <v>4.2654028436018955E-3</v>
      </c>
      <c r="Y12" s="84"/>
    </row>
    <row r="13" spans="2:25" ht="20.100000000000001" customHeight="1" x14ac:dyDescent="0.25">
      <c r="B13" s="124" t="s">
        <v>12</v>
      </c>
      <c r="C13" s="125">
        <v>18</v>
      </c>
      <c r="D13" s="126">
        <v>8.7976539589442824E-3</v>
      </c>
      <c r="E13" s="127">
        <v>82</v>
      </c>
      <c r="F13" s="126">
        <v>1.81375801813758E-2</v>
      </c>
      <c r="G13" s="127">
        <v>5</v>
      </c>
      <c r="H13" s="126">
        <v>2.1645021645021644E-2</v>
      </c>
      <c r="I13" s="127">
        <v>0</v>
      </c>
      <c r="J13" s="128">
        <v>0</v>
      </c>
      <c r="K13" s="133">
        <v>105</v>
      </c>
      <c r="L13" s="130">
        <v>1.5436636283446045E-2</v>
      </c>
      <c r="M13" s="125">
        <v>20</v>
      </c>
      <c r="N13" s="131">
        <v>1.968503937007874E-2</v>
      </c>
      <c r="O13" s="127">
        <v>125</v>
      </c>
      <c r="P13" s="131">
        <v>4.8355899419729204E-2</v>
      </c>
      <c r="Q13" s="127">
        <v>6</v>
      </c>
      <c r="R13" s="131">
        <v>4.1379310344827586E-2</v>
      </c>
      <c r="S13" s="127">
        <v>0</v>
      </c>
      <c r="T13" s="128">
        <v>0</v>
      </c>
      <c r="U13" s="133">
        <v>151</v>
      </c>
      <c r="V13" s="132">
        <v>4.0288153681963715E-2</v>
      </c>
      <c r="W13" s="133">
        <v>256</v>
      </c>
      <c r="X13" s="132">
        <v>2.4265402843601895E-2</v>
      </c>
      <c r="Y13" s="84"/>
    </row>
    <row r="14" spans="2:25" ht="20.100000000000001" customHeight="1" x14ac:dyDescent="0.25">
      <c r="B14" s="124" t="s">
        <v>13</v>
      </c>
      <c r="C14" s="125">
        <v>102</v>
      </c>
      <c r="D14" s="126">
        <v>4.9853372434017593E-2</v>
      </c>
      <c r="E14" s="127">
        <v>312</v>
      </c>
      <c r="F14" s="126">
        <v>6.9011280690112808E-2</v>
      </c>
      <c r="G14" s="127">
        <v>18</v>
      </c>
      <c r="H14" s="126">
        <v>7.792207792207792E-2</v>
      </c>
      <c r="I14" s="127">
        <v>0</v>
      </c>
      <c r="J14" s="128">
        <v>0</v>
      </c>
      <c r="K14" s="133">
        <v>432</v>
      </c>
      <c r="L14" s="130">
        <v>6.3510732137606593E-2</v>
      </c>
      <c r="M14" s="125">
        <v>90</v>
      </c>
      <c r="N14" s="131">
        <v>8.8582677165354326E-2</v>
      </c>
      <c r="O14" s="127">
        <v>283</v>
      </c>
      <c r="P14" s="131">
        <v>0.10947775628626692</v>
      </c>
      <c r="Q14" s="127">
        <v>16</v>
      </c>
      <c r="R14" s="131">
        <v>0.1103448275862069</v>
      </c>
      <c r="S14" s="127">
        <v>1</v>
      </c>
      <c r="T14" s="128">
        <v>0.5</v>
      </c>
      <c r="U14" s="133">
        <v>390</v>
      </c>
      <c r="V14" s="132">
        <v>0.10405549626467449</v>
      </c>
      <c r="W14" s="133">
        <v>822</v>
      </c>
      <c r="X14" s="132">
        <v>7.7914691943127959E-2</v>
      </c>
      <c r="Y14" s="84"/>
    </row>
    <row r="15" spans="2:25" ht="20.100000000000001" customHeight="1" x14ac:dyDescent="0.25">
      <c r="B15" s="124" t="s">
        <v>14</v>
      </c>
      <c r="C15" s="125">
        <v>422</v>
      </c>
      <c r="D15" s="126">
        <v>0.20625610948191594</v>
      </c>
      <c r="E15" s="127">
        <v>1015</v>
      </c>
      <c r="F15" s="126">
        <v>0.22450785224507852</v>
      </c>
      <c r="G15" s="127">
        <v>50</v>
      </c>
      <c r="H15" s="126">
        <v>0.21645021645021645</v>
      </c>
      <c r="I15" s="127">
        <v>0</v>
      </c>
      <c r="J15" s="128">
        <v>0</v>
      </c>
      <c r="K15" s="133">
        <v>1487</v>
      </c>
      <c r="L15" s="130">
        <v>0.21861217289032636</v>
      </c>
      <c r="M15" s="125">
        <v>205</v>
      </c>
      <c r="N15" s="131">
        <v>0.20177165354330709</v>
      </c>
      <c r="O15" s="127">
        <v>629</v>
      </c>
      <c r="P15" s="131">
        <v>0.24332688588007736</v>
      </c>
      <c r="Q15" s="127">
        <v>32</v>
      </c>
      <c r="R15" s="131">
        <v>0.22068965517241379</v>
      </c>
      <c r="S15" s="127">
        <v>0</v>
      </c>
      <c r="T15" s="128">
        <v>0</v>
      </c>
      <c r="U15" s="133">
        <v>866</v>
      </c>
      <c r="V15" s="132">
        <v>0.23105656350053361</v>
      </c>
      <c r="W15" s="133">
        <v>2353</v>
      </c>
      <c r="X15" s="132">
        <v>0.22303317535545022</v>
      </c>
      <c r="Y15" s="84"/>
    </row>
    <row r="16" spans="2:25" ht="20.100000000000001" customHeight="1" x14ac:dyDescent="0.25">
      <c r="B16" s="124" t="s">
        <v>15</v>
      </c>
      <c r="C16" s="125">
        <v>462</v>
      </c>
      <c r="D16" s="126">
        <v>0.22580645161290322</v>
      </c>
      <c r="E16" s="127">
        <v>862</v>
      </c>
      <c r="F16" s="126">
        <v>0.19066578190665781</v>
      </c>
      <c r="G16" s="127">
        <v>25</v>
      </c>
      <c r="H16" s="126">
        <v>0.10822510822510822</v>
      </c>
      <c r="I16" s="127">
        <v>0</v>
      </c>
      <c r="J16" s="128">
        <v>0</v>
      </c>
      <c r="K16" s="133">
        <v>1349</v>
      </c>
      <c r="L16" s="130">
        <v>0.19832402234636873</v>
      </c>
      <c r="M16" s="125">
        <v>179</v>
      </c>
      <c r="N16" s="131">
        <v>0.17618110236220472</v>
      </c>
      <c r="O16" s="127">
        <v>318</v>
      </c>
      <c r="P16" s="131">
        <v>0.1230174081237911</v>
      </c>
      <c r="Q16" s="127">
        <v>18</v>
      </c>
      <c r="R16" s="131">
        <v>0.12413793103448276</v>
      </c>
      <c r="S16" s="127">
        <v>0</v>
      </c>
      <c r="T16" s="128">
        <v>0</v>
      </c>
      <c r="U16" s="133">
        <v>515</v>
      </c>
      <c r="V16" s="132">
        <v>0.13740661686232658</v>
      </c>
      <c r="W16" s="133">
        <v>1864</v>
      </c>
      <c r="X16" s="132">
        <v>0.17668246445497629</v>
      </c>
      <c r="Y16" s="84"/>
    </row>
    <row r="17" spans="2:25" ht="20.100000000000001" customHeight="1" x14ac:dyDescent="0.25">
      <c r="B17" s="124" t="s">
        <v>16</v>
      </c>
      <c r="C17" s="125">
        <v>87</v>
      </c>
      <c r="D17" s="126">
        <v>4.2521994134897358E-2</v>
      </c>
      <c r="E17" s="127">
        <v>193</v>
      </c>
      <c r="F17" s="126">
        <v>4.2689670426896704E-2</v>
      </c>
      <c r="G17" s="127">
        <v>9</v>
      </c>
      <c r="H17" s="126">
        <v>3.896103896103896E-2</v>
      </c>
      <c r="I17" s="127">
        <v>0</v>
      </c>
      <c r="J17" s="128">
        <v>0</v>
      </c>
      <c r="K17" s="133">
        <v>289</v>
      </c>
      <c r="L17" s="130">
        <v>4.2487503675389594E-2</v>
      </c>
      <c r="M17" s="125">
        <v>44</v>
      </c>
      <c r="N17" s="131">
        <v>4.3307086614173228E-2</v>
      </c>
      <c r="O17" s="127">
        <v>78</v>
      </c>
      <c r="P17" s="131">
        <v>3.0174081237911026E-2</v>
      </c>
      <c r="Q17" s="127">
        <v>5</v>
      </c>
      <c r="R17" s="131">
        <v>3.4482758620689655E-2</v>
      </c>
      <c r="S17" s="127">
        <v>0</v>
      </c>
      <c r="T17" s="128">
        <v>0</v>
      </c>
      <c r="U17" s="133">
        <v>127</v>
      </c>
      <c r="V17" s="132">
        <v>3.3884738527214513E-2</v>
      </c>
      <c r="W17" s="133">
        <v>416</v>
      </c>
      <c r="X17" s="132">
        <v>3.9431279620853084E-2</v>
      </c>
      <c r="Y17" s="84"/>
    </row>
    <row r="18" spans="2:25" ht="20.100000000000001" customHeight="1" x14ac:dyDescent="0.25">
      <c r="B18" s="124" t="s">
        <v>17</v>
      </c>
      <c r="C18" s="125">
        <v>33</v>
      </c>
      <c r="D18" s="126">
        <v>1.6129032258064516E-2</v>
      </c>
      <c r="E18" s="127">
        <v>92</v>
      </c>
      <c r="F18" s="126">
        <v>2.0349480203494801E-2</v>
      </c>
      <c r="G18" s="127">
        <v>6</v>
      </c>
      <c r="H18" s="126">
        <v>2.5974025974025976E-2</v>
      </c>
      <c r="I18" s="127">
        <v>0</v>
      </c>
      <c r="J18" s="128">
        <v>0</v>
      </c>
      <c r="K18" s="133">
        <v>131</v>
      </c>
      <c r="L18" s="130">
        <v>1.9259041458394591E-2</v>
      </c>
      <c r="M18" s="125">
        <v>18</v>
      </c>
      <c r="N18" s="131">
        <v>1.7716535433070866E-2</v>
      </c>
      <c r="O18" s="127">
        <v>56</v>
      </c>
      <c r="P18" s="131">
        <v>2.1663442940038684E-2</v>
      </c>
      <c r="Q18" s="127">
        <v>1</v>
      </c>
      <c r="R18" s="131">
        <v>6.8965517241379309E-3</v>
      </c>
      <c r="S18" s="127">
        <v>0</v>
      </c>
      <c r="T18" s="128">
        <v>0</v>
      </c>
      <c r="U18" s="133">
        <v>75</v>
      </c>
      <c r="V18" s="132">
        <v>2.0010672358591247E-2</v>
      </c>
      <c r="W18" s="133">
        <v>206</v>
      </c>
      <c r="X18" s="132">
        <v>1.9526066350710899E-2</v>
      </c>
      <c r="Y18" s="84"/>
    </row>
    <row r="19" spans="2:25" ht="20.100000000000001" customHeight="1" x14ac:dyDescent="0.25">
      <c r="B19" s="124" t="s">
        <v>18</v>
      </c>
      <c r="C19" s="125">
        <v>47</v>
      </c>
      <c r="D19" s="126">
        <v>2.2971652003910069E-2</v>
      </c>
      <c r="E19" s="127">
        <v>122</v>
      </c>
      <c r="F19" s="126">
        <v>2.6985180269851802E-2</v>
      </c>
      <c r="G19" s="127">
        <v>5</v>
      </c>
      <c r="H19" s="126">
        <v>2.1645021645021644E-2</v>
      </c>
      <c r="I19" s="127">
        <v>1</v>
      </c>
      <c r="J19" s="128">
        <v>0.25</v>
      </c>
      <c r="K19" s="133">
        <v>175</v>
      </c>
      <c r="L19" s="130">
        <v>2.5727727139076742E-2</v>
      </c>
      <c r="M19" s="125">
        <v>23</v>
      </c>
      <c r="N19" s="131">
        <v>2.2637795275590553E-2</v>
      </c>
      <c r="O19" s="127">
        <v>46</v>
      </c>
      <c r="P19" s="131">
        <v>1.7794970986460348E-2</v>
      </c>
      <c r="Q19" s="127">
        <v>1</v>
      </c>
      <c r="R19" s="131">
        <v>6.8965517241379309E-3</v>
      </c>
      <c r="S19" s="127">
        <v>0</v>
      </c>
      <c r="T19" s="128">
        <v>0</v>
      </c>
      <c r="U19" s="133">
        <v>70</v>
      </c>
      <c r="V19" s="132">
        <v>1.8676627534685165E-2</v>
      </c>
      <c r="W19" s="133">
        <v>245</v>
      </c>
      <c r="X19" s="132">
        <v>2.3222748815165877E-2</v>
      </c>
      <c r="Y19" s="84"/>
    </row>
    <row r="20" spans="2:25" ht="20.100000000000001" customHeight="1" x14ac:dyDescent="0.25">
      <c r="B20" s="124" t="s">
        <v>19</v>
      </c>
      <c r="C20" s="125">
        <v>121</v>
      </c>
      <c r="D20" s="126">
        <v>5.9139784946236562E-2</v>
      </c>
      <c r="E20" s="127">
        <v>286</v>
      </c>
      <c r="F20" s="126">
        <v>6.3260340632603412E-2</v>
      </c>
      <c r="G20" s="127">
        <v>15</v>
      </c>
      <c r="H20" s="126">
        <v>6.4935064935064929E-2</v>
      </c>
      <c r="I20" s="127">
        <v>1</v>
      </c>
      <c r="J20" s="128">
        <v>0.25</v>
      </c>
      <c r="K20" s="133">
        <v>423</v>
      </c>
      <c r="L20" s="130">
        <v>6.2187591884739782E-2</v>
      </c>
      <c r="M20" s="125">
        <v>51</v>
      </c>
      <c r="N20" s="131">
        <v>5.0196850393700788E-2</v>
      </c>
      <c r="O20" s="127">
        <v>119</v>
      </c>
      <c r="P20" s="131">
        <v>4.6034816247582204E-2</v>
      </c>
      <c r="Q20" s="127">
        <v>9</v>
      </c>
      <c r="R20" s="131">
        <v>6.2068965517241378E-2</v>
      </c>
      <c r="S20" s="127">
        <v>0</v>
      </c>
      <c r="T20" s="128">
        <v>0</v>
      </c>
      <c r="U20" s="133">
        <v>179</v>
      </c>
      <c r="V20" s="132">
        <v>4.7758804695837778E-2</v>
      </c>
      <c r="W20" s="133">
        <v>602</v>
      </c>
      <c r="X20" s="132">
        <v>5.706161137440758E-2</v>
      </c>
      <c r="Y20" s="84"/>
    </row>
    <row r="21" spans="2:25" ht="20.100000000000001" customHeight="1" x14ac:dyDescent="0.25">
      <c r="B21" s="124" t="s">
        <v>20</v>
      </c>
      <c r="C21" s="125">
        <v>85</v>
      </c>
      <c r="D21" s="126">
        <v>4.1544477028347994E-2</v>
      </c>
      <c r="E21" s="127">
        <v>186</v>
      </c>
      <c r="F21" s="126">
        <v>4.1141340411413402E-2</v>
      </c>
      <c r="G21" s="127">
        <v>16</v>
      </c>
      <c r="H21" s="126">
        <v>6.9264069264069264E-2</v>
      </c>
      <c r="I21" s="127">
        <v>1</v>
      </c>
      <c r="J21" s="128">
        <v>0.25</v>
      </c>
      <c r="K21" s="133">
        <v>288</v>
      </c>
      <c r="L21" s="130">
        <v>4.2340488091737724E-2</v>
      </c>
      <c r="M21" s="125">
        <v>35</v>
      </c>
      <c r="N21" s="131">
        <v>3.4448818897637797E-2</v>
      </c>
      <c r="O21" s="127">
        <v>111</v>
      </c>
      <c r="P21" s="131">
        <v>4.2940038684719538E-2</v>
      </c>
      <c r="Q21" s="127">
        <v>8</v>
      </c>
      <c r="R21" s="131">
        <v>5.5172413793103448E-2</v>
      </c>
      <c r="S21" s="127">
        <v>0</v>
      </c>
      <c r="T21" s="128">
        <v>0</v>
      </c>
      <c r="U21" s="133">
        <v>154</v>
      </c>
      <c r="V21" s="132">
        <v>4.1088580576307362E-2</v>
      </c>
      <c r="W21" s="133">
        <v>442</v>
      </c>
      <c r="X21" s="132">
        <v>4.1895734597156398E-2</v>
      </c>
      <c r="Y21" s="84"/>
    </row>
    <row r="22" spans="2:25" ht="20.100000000000001" customHeight="1" x14ac:dyDescent="0.25">
      <c r="B22" s="124" t="s">
        <v>21</v>
      </c>
      <c r="C22" s="125">
        <v>53</v>
      </c>
      <c r="D22" s="126">
        <v>2.5904203323558164E-2</v>
      </c>
      <c r="E22" s="127">
        <v>110</v>
      </c>
      <c r="F22" s="126">
        <v>2.4330900243309004E-2</v>
      </c>
      <c r="G22" s="127">
        <v>7</v>
      </c>
      <c r="H22" s="126">
        <v>3.0303030303030304E-2</v>
      </c>
      <c r="I22" s="127">
        <v>1</v>
      </c>
      <c r="J22" s="128">
        <v>0.25</v>
      </c>
      <c r="K22" s="133">
        <v>171</v>
      </c>
      <c r="L22" s="130">
        <v>2.5139664804469275E-2</v>
      </c>
      <c r="M22" s="125">
        <v>20</v>
      </c>
      <c r="N22" s="131">
        <v>1.968503937007874E-2</v>
      </c>
      <c r="O22" s="127">
        <v>69</v>
      </c>
      <c r="P22" s="131">
        <v>2.6692456479690523E-2</v>
      </c>
      <c r="Q22" s="127">
        <v>3</v>
      </c>
      <c r="R22" s="131">
        <v>2.0689655172413793E-2</v>
      </c>
      <c r="S22" s="127">
        <v>0</v>
      </c>
      <c r="T22" s="128">
        <v>0</v>
      </c>
      <c r="U22" s="133">
        <v>92</v>
      </c>
      <c r="V22" s="132">
        <v>2.454642475987193E-2</v>
      </c>
      <c r="W22" s="133">
        <v>263</v>
      </c>
      <c r="X22" s="132">
        <v>2.4928909952606635E-2</v>
      </c>
      <c r="Y22" s="84"/>
    </row>
    <row r="23" spans="2:25" ht="20.100000000000001" customHeight="1" x14ac:dyDescent="0.25">
      <c r="B23" s="124" t="s">
        <v>22</v>
      </c>
      <c r="C23" s="125">
        <v>98</v>
      </c>
      <c r="D23" s="126">
        <v>4.7898338220918865E-2</v>
      </c>
      <c r="E23" s="127">
        <v>209</v>
      </c>
      <c r="F23" s="126">
        <v>4.6228710462287104E-2</v>
      </c>
      <c r="G23" s="127">
        <v>15</v>
      </c>
      <c r="H23" s="126">
        <v>6.4935064935064929E-2</v>
      </c>
      <c r="I23" s="127">
        <v>0</v>
      </c>
      <c r="J23" s="128">
        <v>0</v>
      </c>
      <c r="K23" s="133">
        <v>322</v>
      </c>
      <c r="L23" s="130">
        <v>4.7339017935901208E-2</v>
      </c>
      <c r="M23" s="125">
        <v>36</v>
      </c>
      <c r="N23" s="131">
        <v>3.5433070866141732E-2</v>
      </c>
      <c r="O23" s="127">
        <v>106</v>
      </c>
      <c r="P23" s="131">
        <v>4.1005802707930368E-2</v>
      </c>
      <c r="Q23" s="127">
        <v>6</v>
      </c>
      <c r="R23" s="131">
        <v>4.1379310344827586E-2</v>
      </c>
      <c r="S23" s="127">
        <v>1</v>
      </c>
      <c r="T23" s="128">
        <v>0.5</v>
      </c>
      <c r="U23" s="133">
        <v>149</v>
      </c>
      <c r="V23" s="132">
        <v>3.9754535752401281E-2</v>
      </c>
      <c r="W23" s="133">
        <v>471</v>
      </c>
      <c r="X23" s="132">
        <v>4.4644549763033177E-2</v>
      </c>
      <c r="Y23" s="84"/>
    </row>
    <row r="24" spans="2:25" ht="20.100000000000001" customHeight="1" x14ac:dyDescent="0.25">
      <c r="B24" s="124" t="s">
        <v>23</v>
      </c>
      <c r="C24" s="125">
        <v>212</v>
      </c>
      <c r="D24" s="126">
        <v>0.10361681329423265</v>
      </c>
      <c r="E24" s="127">
        <v>422</v>
      </c>
      <c r="F24" s="126">
        <v>9.3342180933421809E-2</v>
      </c>
      <c r="G24" s="127">
        <v>29</v>
      </c>
      <c r="H24" s="126">
        <v>0.12554112554112554</v>
      </c>
      <c r="I24" s="127">
        <v>0</v>
      </c>
      <c r="J24" s="128">
        <v>0</v>
      </c>
      <c r="K24" s="133">
        <v>663</v>
      </c>
      <c r="L24" s="130">
        <v>9.7471331961187888E-2</v>
      </c>
      <c r="M24" s="125">
        <v>85</v>
      </c>
      <c r="N24" s="131">
        <v>8.366141732283465E-2</v>
      </c>
      <c r="O24" s="127">
        <v>224</v>
      </c>
      <c r="P24" s="131">
        <v>8.6653771760154735E-2</v>
      </c>
      <c r="Q24" s="127">
        <v>9</v>
      </c>
      <c r="R24" s="131">
        <v>6.2068965517241378E-2</v>
      </c>
      <c r="S24" s="127">
        <v>0</v>
      </c>
      <c r="T24" s="128">
        <v>0</v>
      </c>
      <c r="U24" s="133">
        <v>318</v>
      </c>
      <c r="V24" s="132">
        <v>8.4845250800426888E-2</v>
      </c>
      <c r="W24" s="133">
        <v>981</v>
      </c>
      <c r="X24" s="132">
        <v>9.2985781990521321E-2</v>
      </c>
      <c r="Y24" s="84"/>
    </row>
    <row r="25" spans="2:25" ht="20.100000000000001" customHeight="1" x14ac:dyDescent="0.25">
      <c r="B25" s="124" t="s">
        <v>24</v>
      </c>
      <c r="C25" s="125">
        <v>152</v>
      </c>
      <c r="D25" s="126">
        <v>7.4291300097751714E-2</v>
      </c>
      <c r="E25" s="127">
        <v>301</v>
      </c>
      <c r="F25" s="126">
        <v>6.6578190665781911E-2</v>
      </c>
      <c r="G25" s="127">
        <v>14</v>
      </c>
      <c r="H25" s="126">
        <v>6.0606060606060608E-2</v>
      </c>
      <c r="I25" s="127">
        <v>0</v>
      </c>
      <c r="J25" s="128">
        <v>0</v>
      </c>
      <c r="K25" s="133">
        <v>467</v>
      </c>
      <c r="L25" s="130">
        <v>6.8656277565421933E-2</v>
      </c>
      <c r="M25" s="125">
        <v>103</v>
      </c>
      <c r="N25" s="131">
        <v>0.10137795275590551</v>
      </c>
      <c r="O25" s="127">
        <v>174</v>
      </c>
      <c r="P25" s="131">
        <v>6.7311411992263051E-2</v>
      </c>
      <c r="Q25" s="127">
        <v>8</v>
      </c>
      <c r="R25" s="131">
        <v>5.5172413793103448E-2</v>
      </c>
      <c r="S25" s="127">
        <v>0</v>
      </c>
      <c r="T25" s="128">
        <v>0</v>
      </c>
      <c r="U25" s="133">
        <v>285</v>
      </c>
      <c r="V25" s="132">
        <v>7.604055496264675E-2</v>
      </c>
      <c r="W25" s="133">
        <v>752</v>
      </c>
      <c r="X25" s="132">
        <v>7.1279620853080566E-2</v>
      </c>
      <c r="Y25" s="84"/>
    </row>
    <row r="26" spans="2:25" ht="20.100000000000001" customHeight="1" x14ac:dyDescent="0.25">
      <c r="B26" s="124" t="s">
        <v>25</v>
      </c>
      <c r="C26" s="125">
        <v>66</v>
      </c>
      <c r="D26" s="126">
        <v>3.2258064516129031E-2</v>
      </c>
      <c r="E26" s="127">
        <v>140</v>
      </c>
      <c r="F26" s="126">
        <v>3.0966600309666002E-2</v>
      </c>
      <c r="G26" s="127">
        <v>8</v>
      </c>
      <c r="H26" s="126">
        <v>3.4632034632034632E-2</v>
      </c>
      <c r="I26" s="127">
        <v>0</v>
      </c>
      <c r="J26" s="128">
        <v>0</v>
      </c>
      <c r="K26" s="133">
        <v>214</v>
      </c>
      <c r="L26" s="130">
        <v>3.1461334901499556E-2</v>
      </c>
      <c r="M26" s="125">
        <v>35</v>
      </c>
      <c r="N26" s="131">
        <v>3.4448818897637797E-2</v>
      </c>
      <c r="O26" s="127">
        <v>85</v>
      </c>
      <c r="P26" s="131">
        <v>3.2882011605415859E-2</v>
      </c>
      <c r="Q26" s="127">
        <v>4</v>
      </c>
      <c r="R26" s="131">
        <v>2.7586206896551724E-2</v>
      </c>
      <c r="S26" s="127">
        <v>0</v>
      </c>
      <c r="T26" s="128">
        <v>0</v>
      </c>
      <c r="U26" s="133">
        <v>124</v>
      </c>
      <c r="V26" s="132">
        <v>3.3084311632870865E-2</v>
      </c>
      <c r="W26" s="133">
        <v>338</v>
      </c>
      <c r="X26" s="132">
        <v>3.2037914691943128E-2</v>
      </c>
      <c r="Y26" s="84"/>
    </row>
    <row r="27" spans="2:25" ht="20.100000000000001" customHeight="1" x14ac:dyDescent="0.25">
      <c r="B27" s="124" t="s">
        <v>26</v>
      </c>
      <c r="C27" s="125">
        <v>25</v>
      </c>
      <c r="D27" s="126">
        <v>1.2218963831867057E-2</v>
      </c>
      <c r="E27" s="127">
        <v>52</v>
      </c>
      <c r="F27" s="126">
        <v>1.1501880115018801E-2</v>
      </c>
      <c r="G27" s="127">
        <v>2</v>
      </c>
      <c r="H27" s="126">
        <v>8.658008658008658E-3</v>
      </c>
      <c r="I27" s="127">
        <v>0</v>
      </c>
      <c r="J27" s="128">
        <v>0</v>
      </c>
      <c r="K27" s="133">
        <v>79</v>
      </c>
      <c r="L27" s="130">
        <v>1.16142311084975E-2</v>
      </c>
      <c r="M27" s="125">
        <v>21</v>
      </c>
      <c r="N27" s="131">
        <v>2.0669291338582679E-2</v>
      </c>
      <c r="O27" s="127">
        <v>38</v>
      </c>
      <c r="P27" s="131">
        <v>1.4700193423597678E-2</v>
      </c>
      <c r="Q27" s="127">
        <v>4</v>
      </c>
      <c r="R27" s="131">
        <v>2.7586206896551724E-2</v>
      </c>
      <c r="S27" s="127">
        <v>0</v>
      </c>
      <c r="T27" s="128">
        <v>0</v>
      </c>
      <c r="U27" s="133">
        <v>63</v>
      </c>
      <c r="V27" s="132">
        <v>1.680896478121665E-2</v>
      </c>
      <c r="W27" s="133">
        <v>142</v>
      </c>
      <c r="X27" s="132">
        <v>1.3459715639810426E-2</v>
      </c>
      <c r="Y27" s="84"/>
    </row>
    <row r="28" spans="2:25" ht="20.100000000000001" customHeight="1" x14ac:dyDescent="0.25">
      <c r="B28" s="124" t="s">
        <v>27</v>
      </c>
      <c r="C28" s="125">
        <v>15</v>
      </c>
      <c r="D28" s="126">
        <v>7.331378299120235E-3</v>
      </c>
      <c r="E28" s="127">
        <v>25</v>
      </c>
      <c r="F28" s="126">
        <v>5.5297500552975009E-3</v>
      </c>
      <c r="G28" s="127">
        <v>3</v>
      </c>
      <c r="H28" s="126">
        <v>1.2987012987012988E-2</v>
      </c>
      <c r="I28" s="127">
        <v>0</v>
      </c>
      <c r="J28" s="128">
        <v>0</v>
      </c>
      <c r="K28" s="133">
        <v>43</v>
      </c>
      <c r="L28" s="130">
        <v>6.3216700970302854E-3</v>
      </c>
      <c r="M28" s="125">
        <v>11</v>
      </c>
      <c r="N28" s="131">
        <v>1.0826771653543307E-2</v>
      </c>
      <c r="O28" s="127">
        <v>22</v>
      </c>
      <c r="P28" s="131">
        <v>8.5106382978723406E-3</v>
      </c>
      <c r="Q28" s="127">
        <v>3</v>
      </c>
      <c r="R28" s="131">
        <v>2.0689655172413793E-2</v>
      </c>
      <c r="S28" s="127">
        <v>0</v>
      </c>
      <c r="T28" s="128">
        <v>0</v>
      </c>
      <c r="U28" s="133">
        <v>36</v>
      </c>
      <c r="V28" s="132">
        <v>9.6051227321237997E-3</v>
      </c>
      <c r="W28" s="133">
        <v>79</v>
      </c>
      <c r="X28" s="132">
        <v>7.4881516587677723E-3</v>
      </c>
      <c r="Y28" s="84"/>
    </row>
    <row r="29" spans="2:25" ht="20.100000000000001" customHeight="1" x14ac:dyDescent="0.25">
      <c r="B29" s="124" t="s">
        <v>28</v>
      </c>
      <c r="C29" s="125">
        <v>17</v>
      </c>
      <c r="D29" s="126">
        <v>8.3088954056695988E-3</v>
      </c>
      <c r="E29" s="127">
        <v>30</v>
      </c>
      <c r="F29" s="126">
        <v>6.6357000663570011E-3</v>
      </c>
      <c r="G29" s="127">
        <v>2</v>
      </c>
      <c r="H29" s="126">
        <v>8.658008658008658E-3</v>
      </c>
      <c r="I29" s="127">
        <v>0</v>
      </c>
      <c r="J29" s="128">
        <v>0</v>
      </c>
      <c r="K29" s="133">
        <v>49</v>
      </c>
      <c r="L29" s="130">
        <v>7.2037635989414877E-3</v>
      </c>
      <c r="M29" s="125">
        <v>10</v>
      </c>
      <c r="N29" s="131">
        <v>9.8425196850393699E-3</v>
      </c>
      <c r="O29" s="127">
        <v>24</v>
      </c>
      <c r="P29" s="131">
        <v>9.2843326885880071E-3</v>
      </c>
      <c r="Q29" s="127">
        <v>3</v>
      </c>
      <c r="R29" s="131">
        <v>2.0689655172413793E-2</v>
      </c>
      <c r="S29" s="127">
        <v>0</v>
      </c>
      <c r="T29" s="128">
        <v>0</v>
      </c>
      <c r="U29" s="133">
        <v>37</v>
      </c>
      <c r="V29" s="132">
        <v>9.8719316969050168E-3</v>
      </c>
      <c r="W29" s="133">
        <v>86</v>
      </c>
      <c r="X29" s="132">
        <v>8.1516587677725114E-3</v>
      </c>
      <c r="Y29" s="84"/>
    </row>
    <row r="30" spans="2:25" ht="20.100000000000001" customHeight="1" x14ac:dyDescent="0.25">
      <c r="B30" s="124" t="s">
        <v>29</v>
      </c>
      <c r="C30" s="125">
        <v>7</v>
      </c>
      <c r="D30" s="126">
        <v>3.4213098729227761E-3</v>
      </c>
      <c r="E30" s="127">
        <v>30</v>
      </c>
      <c r="F30" s="126">
        <v>6.6357000663570011E-3</v>
      </c>
      <c r="G30" s="127">
        <v>0</v>
      </c>
      <c r="H30" s="126">
        <v>0</v>
      </c>
      <c r="I30" s="127">
        <v>0</v>
      </c>
      <c r="J30" s="128">
        <v>0</v>
      </c>
      <c r="K30" s="133">
        <v>37</v>
      </c>
      <c r="L30" s="130">
        <v>5.4395765951190823E-3</v>
      </c>
      <c r="M30" s="125">
        <v>10</v>
      </c>
      <c r="N30" s="131">
        <v>9.8425196850393699E-3</v>
      </c>
      <c r="O30" s="127">
        <v>21</v>
      </c>
      <c r="P30" s="131">
        <v>8.1237911025145073E-3</v>
      </c>
      <c r="Q30" s="127">
        <v>2</v>
      </c>
      <c r="R30" s="131">
        <v>1.3793103448275862E-2</v>
      </c>
      <c r="S30" s="127">
        <v>0</v>
      </c>
      <c r="T30" s="128">
        <v>0</v>
      </c>
      <c r="U30" s="133">
        <v>33</v>
      </c>
      <c r="V30" s="132">
        <v>8.8046958377801486E-3</v>
      </c>
      <c r="W30" s="133">
        <v>70</v>
      </c>
      <c r="X30" s="132">
        <v>6.6350710900473934E-3</v>
      </c>
      <c r="Y30" s="84"/>
    </row>
    <row r="31" spans="2:25" ht="20.100000000000001" customHeight="1" x14ac:dyDescent="0.25">
      <c r="B31" s="124" t="s">
        <v>30</v>
      </c>
      <c r="C31" s="125">
        <v>3</v>
      </c>
      <c r="D31" s="126">
        <v>1.4662756598240469E-3</v>
      </c>
      <c r="E31" s="127">
        <v>6</v>
      </c>
      <c r="F31" s="126">
        <v>1.3271400132714001E-3</v>
      </c>
      <c r="G31" s="127">
        <v>0</v>
      </c>
      <c r="H31" s="126">
        <v>0</v>
      </c>
      <c r="I31" s="127">
        <v>0</v>
      </c>
      <c r="J31" s="128">
        <v>0</v>
      </c>
      <c r="K31" s="133">
        <v>9</v>
      </c>
      <c r="L31" s="130">
        <v>1.3231402528668039E-3</v>
      </c>
      <c r="M31" s="125">
        <v>5</v>
      </c>
      <c r="N31" s="131">
        <v>4.921259842519685E-3</v>
      </c>
      <c r="O31" s="127">
        <v>11</v>
      </c>
      <c r="P31" s="131">
        <v>4.2553191489361703E-3</v>
      </c>
      <c r="Q31" s="127">
        <v>0</v>
      </c>
      <c r="R31" s="131">
        <v>0</v>
      </c>
      <c r="S31" s="127">
        <v>0</v>
      </c>
      <c r="T31" s="128">
        <v>0</v>
      </c>
      <c r="U31" s="133">
        <v>16</v>
      </c>
      <c r="V31" s="132">
        <v>4.2689434364994666E-3</v>
      </c>
      <c r="W31" s="133">
        <v>25</v>
      </c>
      <c r="X31" s="132">
        <v>2.3696682464454978E-3</v>
      </c>
      <c r="Y31" s="84"/>
    </row>
    <row r="32" spans="2:25" ht="20.100000000000001" customHeight="1" thickBot="1" x14ac:dyDescent="0.3">
      <c r="B32" s="124" t="s">
        <v>40</v>
      </c>
      <c r="C32" s="125">
        <v>15</v>
      </c>
      <c r="D32" s="126">
        <v>7.331378299120235E-3</v>
      </c>
      <c r="E32" s="127">
        <v>22</v>
      </c>
      <c r="F32" s="126">
        <v>4.8661800486618006E-3</v>
      </c>
      <c r="G32" s="134">
        <v>1</v>
      </c>
      <c r="H32" s="126">
        <v>4.329004329004329E-3</v>
      </c>
      <c r="I32" s="127">
        <v>0</v>
      </c>
      <c r="J32" s="128">
        <v>0</v>
      </c>
      <c r="K32" s="135">
        <v>38</v>
      </c>
      <c r="L32" s="130">
        <v>5.5865921787709499E-3</v>
      </c>
      <c r="M32" s="136">
        <v>5</v>
      </c>
      <c r="N32" s="131">
        <v>4.921259842519685E-3</v>
      </c>
      <c r="O32" s="127">
        <v>6</v>
      </c>
      <c r="P32" s="131">
        <v>2.3210831721470018E-3</v>
      </c>
      <c r="Q32" s="127">
        <v>1</v>
      </c>
      <c r="R32" s="131">
        <v>6.8965517241379309E-3</v>
      </c>
      <c r="S32" s="134">
        <v>0</v>
      </c>
      <c r="T32" s="128">
        <v>0</v>
      </c>
      <c r="U32" s="135">
        <v>12</v>
      </c>
      <c r="V32" s="132">
        <v>3.2017075773745998E-3</v>
      </c>
      <c r="W32" s="133">
        <v>50</v>
      </c>
      <c r="X32" s="132">
        <v>4.7393364928909956E-3</v>
      </c>
      <c r="Y32" s="84"/>
    </row>
    <row r="33" spans="2:25" ht="20.100000000000001" customHeight="1" thickTop="1" thickBot="1" x14ac:dyDescent="0.3">
      <c r="B33" s="141" t="s">
        <v>32</v>
      </c>
      <c r="C33" s="144">
        <v>2046</v>
      </c>
      <c r="D33" s="142">
        <v>0.99999999999999978</v>
      </c>
      <c r="E33" s="146">
        <v>4521</v>
      </c>
      <c r="F33" s="142">
        <v>1.0000000000000002</v>
      </c>
      <c r="G33" s="146">
        <v>231</v>
      </c>
      <c r="H33" s="142">
        <v>1</v>
      </c>
      <c r="I33" s="146">
        <v>4</v>
      </c>
      <c r="J33" s="143">
        <v>1</v>
      </c>
      <c r="K33" s="144">
        <v>6802</v>
      </c>
      <c r="L33" s="145">
        <v>1</v>
      </c>
      <c r="M33" s="144">
        <v>1016</v>
      </c>
      <c r="N33" s="142">
        <v>1</v>
      </c>
      <c r="O33" s="146">
        <v>2585</v>
      </c>
      <c r="P33" s="142">
        <v>0.99999999999999989</v>
      </c>
      <c r="Q33" s="146">
        <v>145</v>
      </c>
      <c r="R33" s="142">
        <v>1.0000000000000002</v>
      </c>
      <c r="S33" s="146">
        <v>2</v>
      </c>
      <c r="T33" s="143">
        <v>1</v>
      </c>
      <c r="U33" s="144">
        <v>3748</v>
      </c>
      <c r="V33" s="145">
        <v>0.99999999999999978</v>
      </c>
      <c r="W33" s="144">
        <v>10550</v>
      </c>
      <c r="X33" s="145">
        <v>1</v>
      </c>
      <c r="Y33" s="89"/>
    </row>
    <row r="34" spans="2:25" ht="16.5" thickTop="1" thickBot="1" x14ac:dyDescent="0.3">
      <c r="B34" s="95"/>
      <c r="C34" s="96"/>
      <c r="D34" s="101"/>
      <c r="E34" s="96"/>
      <c r="F34" s="101"/>
      <c r="G34" s="96"/>
      <c r="H34" s="101"/>
      <c r="I34" s="101"/>
      <c r="J34" s="96"/>
      <c r="K34" s="96"/>
      <c r="L34" s="101"/>
      <c r="M34" s="96"/>
      <c r="N34" s="101"/>
      <c r="O34" s="96"/>
      <c r="P34" s="101"/>
      <c r="Q34" s="96"/>
      <c r="R34" s="101"/>
      <c r="S34" s="96"/>
      <c r="T34" s="101"/>
      <c r="U34" s="96"/>
      <c r="V34" s="101"/>
      <c r="W34" s="96"/>
      <c r="X34" s="101"/>
    </row>
    <row r="35" spans="2:25" ht="15.75" thickTop="1" x14ac:dyDescent="0.25">
      <c r="B35" s="180" t="s">
        <v>36</v>
      </c>
      <c r="C35" s="181"/>
      <c r="D35" s="181"/>
      <c r="E35" s="139"/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8"/>
      <c r="R35" s="98"/>
      <c r="S35" s="98"/>
      <c r="T35" s="98"/>
      <c r="U35" s="99"/>
      <c r="V35" s="98"/>
      <c r="W35" s="102"/>
      <c r="X35" s="98"/>
    </row>
    <row r="36" spans="2:25" ht="15.75" thickBot="1" x14ac:dyDescent="0.3">
      <c r="B36" s="182" t="s">
        <v>200</v>
      </c>
      <c r="C36" s="183"/>
      <c r="D36" s="183"/>
      <c r="E36" s="140"/>
      <c r="F36" s="98"/>
      <c r="G36" s="98"/>
      <c r="H36" s="98"/>
      <c r="I36" s="98"/>
      <c r="J36" s="98"/>
      <c r="K36" s="99"/>
      <c r="L36" s="98"/>
      <c r="M36" s="98"/>
      <c r="N36" s="98"/>
      <c r="O36" s="98"/>
      <c r="P36" s="98"/>
      <c r="Q36" s="98"/>
      <c r="R36" s="98"/>
      <c r="S36" s="98"/>
      <c r="T36" s="98"/>
      <c r="U36" s="99"/>
      <c r="V36" s="98"/>
      <c r="W36" s="98"/>
      <c r="X36" s="98"/>
    </row>
    <row r="37" spans="2:25" ht="15.75" thickTop="1" x14ac:dyDescent="0.25">
      <c r="B37" s="103"/>
      <c r="C37" s="98"/>
      <c r="D37" s="98"/>
      <c r="E37" s="98"/>
      <c r="F37" s="98"/>
      <c r="G37" s="98"/>
      <c r="H37" s="98"/>
      <c r="I37" s="98"/>
      <c r="J37" s="98"/>
      <c r="K37" s="99"/>
      <c r="L37" s="98"/>
      <c r="M37" s="98"/>
      <c r="N37" s="98"/>
      <c r="O37" s="98"/>
      <c r="P37" s="98"/>
      <c r="Q37" s="98"/>
      <c r="R37" s="98"/>
      <c r="S37" s="98"/>
      <c r="T37" s="98"/>
      <c r="U37" s="99"/>
      <c r="V37" s="98"/>
      <c r="W37" s="98"/>
      <c r="X37" s="98"/>
    </row>
    <row r="38" spans="2:25" x14ac:dyDescent="0.25">
      <c r="B38" s="98"/>
      <c r="C38" s="98"/>
      <c r="D38" s="98"/>
      <c r="E38" s="98"/>
      <c r="F38" s="98"/>
      <c r="G38" s="98"/>
      <c r="H38" s="98"/>
      <c r="I38" s="98"/>
      <c r="J38" s="98"/>
      <c r="K38" s="99"/>
      <c r="L38" s="98"/>
      <c r="M38" s="98"/>
      <c r="N38" s="98"/>
      <c r="O38" s="98"/>
      <c r="P38" s="98"/>
      <c r="Q38" s="98"/>
      <c r="R38" s="98"/>
      <c r="S38" s="98"/>
      <c r="T38" s="98"/>
      <c r="U38" s="99"/>
      <c r="V38" s="98"/>
      <c r="W38" s="98"/>
      <c r="X38" s="98"/>
    </row>
  </sheetData>
  <mergeCells count="18">
    <mergeCell ref="O6:P6"/>
    <mergeCell ref="I6:J6"/>
    <mergeCell ref="Q6:R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  <mergeCell ref="M6:N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36"/>
  <sheetViews>
    <sheetView zoomScale="80" zoomScaleNormal="80" workbookViewId="0">
      <selection activeCell="S6" sqref="S6:T33"/>
    </sheetView>
  </sheetViews>
  <sheetFormatPr baseColWidth="10" defaultColWidth="9.140625" defaultRowHeight="15" x14ac:dyDescent="0.25"/>
  <cols>
    <col min="1" max="1" width="9.140625" style="81"/>
    <col min="2" max="18" width="13.7109375" style="81" customWidth="1"/>
    <col min="19" max="16384" width="9.140625" style="81"/>
  </cols>
  <sheetData>
    <row r="1" spans="2:19" ht="15.75" thickBot="1" x14ac:dyDescent="0.3"/>
    <row r="2" spans="2:19" ht="25.15" customHeight="1" thickTop="1" thickBot="1" x14ac:dyDescent="0.3">
      <c r="B2" s="301" t="s">
        <v>281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3"/>
    </row>
    <row r="3" spans="2:19" ht="25.15" customHeight="1" thickTop="1" thickBot="1" x14ac:dyDescent="0.3">
      <c r="B3" s="304" t="s">
        <v>4</v>
      </c>
      <c r="C3" s="316" t="s">
        <v>41</v>
      </c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8" t="s">
        <v>32</v>
      </c>
    </row>
    <row r="4" spans="2:19" ht="25.15" customHeight="1" thickTop="1" thickBot="1" x14ac:dyDescent="0.3">
      <c r="B4" s="306"/>
      <c r="C4" s="316" t="s">
        <v>42</v>
      </c>
      <c r="D4" s="317"/>
      <c r="E4" s="317"/>
      <c r="F4" s="317"/>
      <c r="G4" s="318"/>
      <c r="H4" s="316" t="s">
        <v>43</v>
      </c>
      <c r="I4" s="317"/>
      <c r="J4" s="317"/>
      <c r="K4" s="317"/>
      <c r="L4" s="318"/>
      <c r="M4" s="319" t="s">
        <v>44</v>
      </c>
      <c r="N4" s="317"/>
      <c r="O4" s="317"/>
      <c r="P4" s="317"/>
      <c r="Q4" s="317"/>
      <c r="R4" s="329"/>
    </row>
    <row r="5" spans="2:19" ht="25.15" customHeight="1" thickTop="1" thickBot="1" x14ac:dyDescent="0.3">
      <c r="B5" s="306"/>
      <c r="C5" s="316" t="s">
        <v>33</v>
      </c>
      <c r="D5" s="319"/>
      <c r="E5" s="319"/>
      <c r="F5" s="319"/>
      <c r="G5" s="331" t="s">
        <v>32</v>
      </c>
      <c r="H5" s="316" t="s">
        <v>33</v>
      </c>
      <c r="I5" s="319"/>
      <c r="J5" s="319"/>
      <c r="K5" s="319"/>
      <c r="L5" s="331" t="s">
        <v>32</v>
      </c>
      <c r="M5" s="316" t="s">
        <v>33</v>
      </c>
      <c r="N5" s="319"/>
      <c r="O5" s="319"/>
      <c r="P5" s="319"/>
      <c r="Q5" s="331" t="s">
        <v>32</v>
      </c>
      <c r="R5" s="329"/>
    </row>
    <row r="6" spans="2:19" ht="25.15" customHeight="1" thickTop="1" thickBot="1" x14ac:dyDescent="0.3">
      <c r="B6" s="307"/>
      <c r="C6" s="119" t="s">
        <v>34</v>
      </c>
      <c r="D6" s="121" t="s">
        <v>201</v>
      </c>
      <c r="E6" s="121" t="s">
        <v>203</v>
      </c>
      <c r="F6" s="147" t="s">
        <v>35</v>
      </c>
      <c r="G6" s="332"/>
      <c r="H6" s="119" t="s">
        <v>34</v>
      </c>
      <c r="I6" s="121" t="s">
        <v>201</v>
      </c>
      <c r="J6" s="121" t="s">
        <v>203</v>
      </c>
      <c r="K6" s="147" t="s">
        <v>35</v>
      </c>
      <c r="L6" s="332"/>
      <c r="M6" s="119" t="s">
        <v>34</v>
      </c>
      <c r="N6" s="121" t="s">
        <v>201</v>
      </c>
      <c r="O6" s="121" t="s">
        <v>203</v>
      </c>
      <c r="P6" s="147" t="s">
        <v>35</v>
      </c>
      <c r="Q6" s="332"/>
      <c r="R6" s="330"/>
    </row>
    <row r="7" spans="2:19" ht="20.100000000000001" customHeight="1" thickTop="1" x14ac:dyDescent="0.25">
      <c r="B7" s="124" t="s">
        <v>7</v>
      </c>
      <c r="C7" s="148">
        <v>0</v>
      </c>
      <c r="D7" s="149">
        <v>2</v>
      </c>
      <c r="E7" s="150">
        <v>0</v>
      </c>
      <c r="F7" s="151">
        <v>0</v>
      </c>
      <c r="G7" s="152">
        <v>2</v>
      </c>
      <c r="H7" s="148">
        <v>4</v>
      </c>
      <c r="I7" s="149">
        <v>11</v>
      </c>
      <c r="J7" s="149">
        <v>1</v>
      </c>
      <c r="K7" s="151">
        <v>0</v>
      </c>
      <c r="L7" s="152">
        <v>16</v>
      </c>
      <c r="M7" s="148">
        <v>0</v>
      </c>
      <c r="N7" s="149">
        <v>3</v>
      </c>
      <c r="O7" s="149">
        <v>0</v>
      </c>
      <c r="P7" s="151">
        <v>0</v>
      </c>
      <c r="Q7" s="152">
        <v>3</v>
      </c>
      <c r="R7" s="153">
        <v>21</v>
      </c>
      <c r="S7" s="84"/>
    </row>
    <row r="8" spans="2:19" ht="20.100000000000001" customHeight="1" x14ac:dyDescent="0.25">
      <c r="B8" s="124" t="s">
        <v>8</v>
      </c>
      <c r="C8" s="148">
        <v>0</v>
      </c>
      <c r="D8" s="149">
        <v>2</v>
      </c>
      <c r="E8" s="150">
        <v>0</v>
      </c>
      <c r="F8" s="151">
        <v>0</v>
      </c>
      <c r="G8" s="154">
        <v>2</v>
      </c>
      <c r="H8" s="148">
        <v>1</v>
      </c>
      <c r="I8" s="149">
        <v>4</v>
      </c>
      <c r="J8" s="149">
        <v>0</v>
      </c>
      <c r="K8" s="151">
        <v>0</v>
      </c>
      <c r="L8" s="154">
        <v>5</v>
      </c>
      <c r="M8" s="148">
        <v>0</v>
      </c>
      <c r="N8" s="149">
        <v>0</v>
      </c>
      <c r="O8" s="149">
        <v>0</v>
      </c>
      <c r="P8" s="151">
        <v>0</v>
      </c>
      <c r="Q8" s="154">
        <v>0</v>
      </c>
      <c r="R8" s="153">
        <v>7</v>
      </c>
      <c r="S8" s="84"/>
    </row>
    <row r="9" spans="2:19" ht="20.100000000000001" customHeight="1" x14ac:dyDescent="0.25">
      <c r="B9" s="124" t="s">
        <v>9</v>
      </c>
      <c r="C9" s="148">
        <v>1</v>
      </c>
      <c r="D9" s="149">
        <v>0</v>
      </c>
      <c r="E9" s="150">
        <v>0</v>
      </c>
      <c r="F9" s="151">
        <v>0</v>
      </c>
      <c r="G9" s="154">
        <v>1</v>
      </c>
      <c r="H9" s="148">
        <v>1</v>
      </c>
      <c r="I9" s="149">
        <v>2</v>
      </c>
      <c r="J9" s="149">
        <v>1</v>
      </c>
      <c r="K9" s="151">
        <v>0</v>
      </c>
      <c r="L9" s="154">
        <v>4</v>
      </c>
      <c r="M9" s="148">
        <v>0</v>
      </c>
      <c r="N9" s="149">
        <v>0</v>
      </c>
      <c r="O9" s="149">
        <v>0</v>
      </c>
      <c r="P9" s="151">
        <v>0</v>
      </c>
      <c r="Q9" s="154">
        <v>0</v>
      </c>
      <c r="R9" s="153">
        <v>5</v>
      </c>
      <c r="S9" s="84"/>
    </row>
    <row r="10" spans="2:19" ht="20.100000000000001" customHeight="1" x14ac:dyDescent="0.25">
      <c r="B10" s="124" t="s">
        <v>10</v>
      </c>
      <c r="C10" s="148">
        <v>0</v>
      </c>
      <c r="D10" s="149">
        <v>0</v>
      </c>
      <c r="E10" s="150">
        <v>0</v>
      </c>
      <c r="F10" s="151">
        <v>0</v>
      </c>
      <c r="G10" s="154">
        <v>0</v>
      </c>
      <c r="H10" s="148">
        <v>2</v>
      </c>
      <c r="I10" s="149">
        <v>5</v>
      </c>
      <c r="J10" s="149">
        <v>1</v>
      </c>
      <c r="K10" s="151">
        <v>0</v>
      </c>
      <c r="L10" s="154">
        <v>8</v>
      </c>
      <c r="M10" s="148">
        <v>1</v>
      </c>
      <c r="N10" s="149">
        <v>0</v>
      </c>
      <c r="O10" s="149">
        <v>0</v>
      </c>
      <c r="P10" s="151">
        <v>0</v>
      </c>
      <c r="Q10" s="154">
        <v>1</v>
      </c>
      <c r="R10" s="153">
        <v>9</v>
      </c>
      <c r="S10" s="84"/>
    </row>
    <row r="11" spans="2:19" ht="20.100000000000001" customHeight="1" x14ac:dyDescent="0.25">
      <c r="B11" s="124" t="s">
        <v>11</v>
      </c>
      <c r="C11" s="148">
        <v>0</v>
      </c>
      <c r="D11" s="149">
        <v>2</v>
      </c>
      <c r="E11" s="150">
        <v>0</v>
      </c>
      <c r="F11" s="151">
        <v>0</v>
      </c>
      <c r="G11" s="154">
        <v>2</v>
      </c>
      <c r="H11" s="148">
        <v>5</v>
      </c>
      <c r="I11" s="149">
        <v>19</v>
      </c>
      <c r="J11" s="149">
        <v>4</v>
      </c>
      <c r="K11" s="151">
        <v>0</v>
      </c>
      <c r="L11" s="154">
        <v>28</v>
      </c>
      <c r="M11" s="148">
        <v>1</v>
      </c>
      <c r="N11" s="149">
        <v>14</v>
      </c>
      <c r="O11" s="149">
        <v>0</v>
      </c>
      <c r="P11" s="151">
        <v>0</v>
      </c>
      <c r="Q11" s="154">
        <v>15</v>
      </c>
      <c r="R11" s="153">
        <v>45</v>
      </c>
      <c r="S11" s="84"/>
    </row>
    <row r="12" spans="2:19" ht="20.100000000000001" customHeight="1" x14ac:dyDescent="0.25">
      <c r="B12" s="124" t="s">
        <v>12</v>
      </c>
      <c r="C12" s="148">
        <v>0</v>
      </c>
      <c r="D12" s="149">
        <v>13</v>
      </c>
      <c r="E12" s="150">
        <v>2</v>
      </c>
      <c r="F12" s="151">
        <v>0</v>
      </c>
      <c r="G12" s="154">
        <v>15</v>
      </c>
      <c r="H12" s="148">
        <v>24</v>
      </c>
      <c r="I12" s="149">
        <v>114</v>
      </c>
      <c r="J12" s="149">
        <v>3</v>
      </c>
      <c r="K12" s="151">
        <v>0</v>
      </c>
      <c r="L12" s="154">
        <v>141</v>
      </c>
      <c r="M12" s="148">
        <v>14</v>
      </c>
      <c r="N12" s="149">
        <v>80</v>
      </c>
      <c r="O12" s="149">
        <v>6</v>
      </c>
      <c r="P12" s="151">
        <v>0</v>
      </c>
      <c r="Q12" s="154">
        <v>100</v>
      </c>
      <c r="R12" s="153">
        <v>256</v>
      </c>
      <c r="S12" s="84"/>
    </row>
    <row r="13" spans="2:19" ht="20.100000000000001" customHeight="1" x14ac:dyDescent="0.25">
      <c r="B13" s="124" t="s">
        <v>13</v>
      </c>
      <c r="C13" s="148">
        <v>8</v>
      </c>
      <c r="D13" s="149">
        <v>38</v>
      </c>
      <c r="E13" s="150">
        <v>0</v>
      </c>
      <c r="F13" s="151">
        <v>0</v>
      </c>
      <c r="G13" s="154">
        <v>46</v>
      </c>
      <c r="H13" s="148">
        <v>111</v>
      </c>
      <c r="I13" s="149">
        <v>333</v>
      </c>
      <c r="J13" s="149">
        <v>15</v>
      </c>
      <c r="K13" s="151">
        <v>0</v>
      </c>
      <c r="L13" s="154">
        <v>459</v>
      </c>
      <c r="M13" s="148">
        <v>73</v>
      </c>
      <c r="N13" s="149">
        <v>224</v>
      </c>
      <c r="O13" s="149">
        <v>19</v>
      </c>
      <c r="P13" s="151">
        <v>1</v>
      </c>
      <c r="Q13" s="154">
        <v>317</v>
      </c>
      <c r="R13" s="153">
        <v>822</v>
      </c>
      <c r="S13" s="84"/>
    </row>
    <row r="14" spans="2:19" ht="20.100000000000001" customHeight="1" x14ac:dyDescent="0.25">
      <c r="B14" s="124" t="s">
        <v>14</v>
      </c>
      <c r="C14" s="148">
        <v>32</v>
      </c>
      <c r="D14" s="149">
        <v>77</v>
      </c>
      <c r="E14" s="150">
        <v>1</v>
      </c>
      <c r="F14" s="151">
        <v>0</v>
      </c>
      <c r="G14" s="154">
        <v>110</v>
      </c>
      <c r="H14" s="148">
        <v>380</v>
      </c>
      <c r="I14" s="149">
        <v>1000</v>
      </c>
      <c r="J14" s="149">
        <v>36</v>
      </c>
      <c r="K14" s="151">
        <v>0</v>
      </c>
      <c r="L14" s="154">
        <v>1416</v>
      </c>
      <c r="M14" s="148">
        <v>215</v>
      </c>
      <c r="N14" s="149">
        <v>567</v>
      </c>
      <c r="O14" s="149">
        <v>45</v>
      </c>
      <c r="P14" s="151">
        <v>0</v>
      </c>
      <c r="Q14" s="154">
        <v>827</v>
      </c>
      <c r="R14" s="153">
        <v>2353</v>
      </c>
      <c r="S14" s="84"/>
    </row>
    <row r="15" spans="2:19" ht="20.100000000000001" customHeight="1" x14ac:dyDescent="0.25">
      <c r="B15" s="124" t="s">
        <v>15</v>
      </c>
      <c r="C15" s="148">
        <v>23</v>
      </c>
      <c r="D15" s="149">
        <v>42</v>
      </c>
      <c r="E15" s="150">
        <v>0</v>
      </c>
      <c r="F15" s="151">
        <v>0</v>
      </c>
      <c r="G15" s="154">
        <v>65</v>
      </c>
      <c r="H15" s="148">
        <v>428</v>
      </c>
      <c r="I15" s="149">
        <v>803</v>
      </c>
      <c r="J15" s="149">
        <v>20</v>
      </c>
      <c r="K15" s="151">
        <v>0</v>
      </c>
      <c r="L15" s="154">
        <v>1251</v>
      </c>
      <c r="M15" s="148">
        <v>190</v>
      </c>
      <c r="N15" s="149">
        <v>335</v>
      </c>
      <c r="O15" s="149">
        <v>23</v>
      </c>
      <c r="P15" s="151">
        <v>0</v>
      </c>
      <c r="Q15" s="154">
        <v>548</v>
      </c>
      <c r="R15" s="153">
        <v>1864</v>
      </c>
      <c r="S15" s="84"/>
    </row>
    <row r="16" spans="2:19" ht="20.100000000000001" customHeight="1" x14ac:dyDescent="0.25">
      <c r="B16" s="124" t="s">
        <v>16</v>
      </c>
      <c r="C16" s="148">
        <v>4</v>
      </c>
      <c r="D16" s="149">
        <v>14</v>
      </c>
      <c r="E16" s="150">
        <v>0</v>
      </c>
      <c r="F16" s="151">
        <v>0</v>
      </c>
      <c r="G16" s="154">
        <v>18</v>
      </c>
      <c r="H16" s="148">
        <v>95</v>
      </c>
      <c r="I16" s="149">
        <v>161</v>
      </c>
      <c r="J16" s="149">
        <v>7</v>
      </c>
      <c r="K16" s="151">
        <v>0</v>
      </c>
      <c r="L16" s="154">
        <v>263</v>
      </c>
      <c r="M16" s="148">
        <v>32</v>
      </c>
      <c r="N16" s="149">
        <v>96</v>
      </c>
      <c r="O16" s="149">
        <v>7</v>
      </c>
      <c r="P16" s="151">
        <v>0</v>
      </c>
      <c r="Q16" s="154">
        <v>135</v>
      </c>
      <c r="R16" s="153">
        <v>416</v>
      </c>
      <c r="S16" s="84"/>
    </row>
    <row r="17" spans="2:19" ht="20.100000000000001" customHeight="1" x14ac:dyDescent="0.25">
      <c r="B17" s="124" t="s">
        <v>17</v>
      </c>
      <c r="C17" s="148">
        <v>5</v>
      </c>
      <c r="D17" s="149">
        <v>4</v>
      </c>
      <c r="E17" s="150">
        <v>0</v>
      </c>
      <c r="F17" s="151">
        <v>0</v>
      </c>
      <c r="G17" s="154">
        <v>9</v>
      </c>
      <c r="H17" s="148">
        <v>30</v>
      </c>
      <c r="I17" s="149">
        <v>97</v>
      </c>
      <c r="J17" s="149">
        <v>3</v>
      </c>
      <c r="K17" s="151">
        <v>0</v>
      </c>
      <c r="L17" s="154">
        <v>130</v>
      </c>
      <c r="M17" s="148">
        <v>16</v>
      </c>
      <c r="N17" s="149">
        <v>47</v>
      </c>
      <c r="O17" s="149">
        <v>4</v>
      </c>
      <c r="P17" s="151">
        <v>0</v>
      </c>
      <c r="Q17" s="154">
        <v>67</v>
      </c>
      <c r="R17" s="153">
        <v>206</v>
      </c>
      <c r="S17" s="84"/>
    </row>
    <row r="18" spans="2:19" ht="20.100000000000001" customHeight="1" x14ac:dyDescent="0.25">
      <c r="B18" s="124" t="s">
        <v>18</v>
      </c>
      <c r="C18" s="148">
        <v>4</v>
      </c>
      <c r="D18" s="149">
        <v>11</v>
      </c>
      <c r="E18" s="150">
        <v>0</v>
      </c>
      <c r="F18" s="151">
        <v>0</v>
      </c>
      <c r="G18" s="154">
        <v>15</v>
      </c>
      <c r="H18" s="148">
        <v>41</v>
      </c>
      <c r="I18" s="149">
        <v>98</v>
      </c>
      <c r="J18" s="149">
        <v>3</v>
      </c>
      <c r="K18" s="151">
        <v>0</v>
      </c>
      <c r="L18" s="154">
        <v>142</v>
      </c>
      <c r="M18" s="148">
        <v>25</v>
      </c>
      <c r="N18" s="149">
        <v>59</v>
      </c>
      <c r="O18" s="149">
        <v>3</v>
      </c>
      <c r="P18" s="151">
        <v>1</v>
      </c>
      <c r="Q18" s="154">
        <v>88</v>
      </c>
      <c r="R18" s="153">
        <v>245</v>
      </c>
      <c r="S18" s="84"/>
    </row>
    <row r="19" spans="2:19" ht="20.100000000000001" customHeight="1" x14ac:dyDescent="0.25">
      <c r="B19" s="124" t="s">
        <v>19</v>
      </c>
      <c r="C19" s="148">
        <v>10</v>
      </c>
      <c r="D19" s="149">
        <v>17</v>
      </c>
      <c r="E19" s="150">
        <v>0</v>
      </c>
      <c r="F19" s="151">
        <v>0</v>
      </c>
      <c r="G19" s="154">
        <v>27</v>
      </c>
      <c r="H19" s="148">
        <v>103</v>
      </c>
      <c r="I19" s="149">
        <v>224</v>
      </c>
      <c r="J19" s="149">
        <v>13</v>
      </c>
      <c r="K19" s="151">
        <v>1</v>
      </c>
      <c r="L19" s="154">
        <v>341</v>
      </c>
      <c r="M19" s="148">
        <v>59</v>
      </c>
      <c r="N19" s="149">
        <v>164</v>
      </c>
      <c r="O19" s="149">
        <v>11</v>
      </c>
      <c r="P19" s="151">
        <v>0</v>
      </c>
      <c r="Q19" s="154">
        <v>234</v>
      </c>
      <c r="R19" s="153">
        <v>602</v>
      </c>
      <c r="S19" s="84"/>
    </row>
    <row r="20" spans="2:19" ht="20.100000000000001" customHeight="1" x14ac:dyDescent="0.25">
      <c r="B20" s="124" t="s">
        <v>20</v>
      </c>
      <c r="C20" s="148">
        <v>7</v>
      </c>
      <c r="D20" s="149">
        <v>16</v>
      </c>
      <c r="E20" s="150">
        <v>2</v>
      </c>
      <c r="F20" s="151">
        <v>0</v>
      </c>
      <c r="G20" s="154">
        <v>25</v>
      </c>
      <c r="H20" s="148">
        <v>73</v>
      </c>
      <c r="I20" s="149">
        <v>176</v>
      </c>
      <c r="J20" s="149">
        <v>9</v>
      </c>
      <c r="K20" s="151">
        <v>0</v>
      </c>
      <c r="L20" s="154">
        <v>258</v>
      </c>
      <c r="M20" s="148">
        <v>40</v>
      </c>
      <c r="N20" s="149">
        <v>105</v>
      </c>
      <c r="O20" s="149">
        <v>13</v>
      </c>
      <c r="P20" s="151">
        <v>1</v>
      </c>
      <c r="Q20" s="154">
        <v>159</v>
      </c>
      <c r="R20" s="153">
        <v>442</v>
      </c>
      <c r="S20" s="84"/>
    </row>
    <row r="21" spans="2:19" ht="20.100000000000001" customHeight="1" x14ac:dyDescent="0.25">
      <c r="B21" s="124" t="s">
        <v>21</v>
      </c>
      <c r="C21" s="148">
        <v>4</v>
      </c>
      <c r="D21" s="149">
        <v>8</v>
      </c>
      <c r="E21" s="150">
        <v>1</v>
      </c>
      <c r="F21" s="151">
        <v>1</v>
      </c>
      <c r="G21" s="154">
        <v>14</v>
      </c>
      <c r="H21" s="148">
        <v>47</v>
      </c>
      <c r="I21" s="149">
        <v>113</v>
      </c>
      <c r="J21" s="149">
        <v>4</v>
      </c>
      <c r="K21" s="151">
        <v>0</v>
      </c>
      <c r="L21" s="154">
        <v>164</v>
      </c>
      <c r="M21" s="148">
        <v>22</v>
      </c>
      <c r="N21" s="149">
        <v>58</v>
      </c>
      <c r="O21" s="149">
        <v>5</v>
      </c>
      <c r="P21" s="151">
        <v>0</v>
      </c>
      <c r="Q21" s="154">
        <v>85</v>
      </c>
      <c r="R21" s="153">
        <v>263</v>
      </c>
      <c r="S21" s="84"/>
    </row>
    <row r="22" spans="2:19" ht="20.100000000000001" customHeight="1" x14ac:dyDescent="0.25">
      <c r="B22" s="124" t="s">
        <v>22</v>
      </c>
      <c r="C22" s="148">
        <v>9</v>
      </c>
      <c r="D22" s="149">
        <v>15</v>
      </c>
      <c r="E22" s="150">
        <v>1</v>
      </c>
      <c r="F22" s="151">
        <v>0</v>
      </c>
      <c r="G22" s="154">
        <v>25</v>
      </c>
      <c r="H22" s="148">
        <v>74</v>
      </c>
      <c r="I22" s="149">
        <v>189</v>
      </c>
      <c r="J22" s="149">
        <v>8</v>
      </c>
      <c r="K22" s="151">
        <v>1</v>
      </c>
      <c r="L22" s="154">
        <v>272</v>
      </c>
      <c r="M22" s="148">
        <v>51</v>
      </c>
      <c r="N22" s="149">
        <v>111</v>
      </c>
      <c r="O22" s="149">
        <v>12</v>
      </c>
      <c r="P22" s="151">
        <v>0</v>
      </c>
      <c r="Q22" s="154">
        <v>174</v>
      </c>
      <c r="R22" s="153">
        <v>471</v>
      </c>
      <c r="S22" s="84"/>
    </row>
    <row r="23" spans="2:19" ht="20.100000000000001" customHeight="1" x14ac:dyDescent="0.25">
      <c r="B23" s="124" t="s">
        <v>23</v>
      </c>
      <c r="C23" s="148">
        <v>11</v>
      </c>
      <c r="D23" s="149">
        <v>32</v>
      </c>
      <c r="E23" s="150">
        <v>1</v>
      </c>
      <c r="F23" s="151">
        <v>0</v>
      </c>
      <c r="G23" s="154">
        <v>44</v>
      </c>
      <c r="H23" s="148">
        <v>194</v>
      </c>
      <c r="I23" s="149">
        <v>395</v>
      </c>
      <c r="J23" s="149">
        <v>22</v>
      </c>
      <c r="K23" s="151">
        <v>0</v>
      </c>
      <c r="L23" s="154">
        <v>611</v>
      </c>
      <c r="M23" s="148">
        <v>92</v>
      </c>
      <c r="N23" s="149">
        <v>219</v>
      </c>
      <c r="O23" s="149">
        <v>15</v>
      </c>
      <c r="P23" s="151">
        <v>0</v>
      </c>
      <c r="Q23" s="154">
        <v>326</v>
      </c>
      <c r="R23" s="153">
        <v>981</v>
      </c>
      <c r="S23" s="84"/>
    </row>
    <row r="24" spans="2:19" ht="20.100000000000001" customHeight="1" x14ac:dyDescent="0.25">
      <c r="B24" s="124" t="s">
        <v>24</v>
      </c>
      <c r="C24" s="148">
        <v>13</v>
      </c>
      <c r="D24" s="149">
        <v>18</v>
      </c>
      <c r="E24" s="150">
        <v>0</v>
      </c>
      <c r="F24" s="151">
        <v>0</v>
      </c>
      <c r="G24" s="154">
        <v>31</v>
      </c>
      <c r="H24" s="148">
        <v>157</v>
      </c>
      <c r="I24" s="149">
        <v>278</v>
      </c>
      <c r="J24" s="149">
        <v>9</v>
      </c>
      <c r="K24" s="151">
        <v>0</v>
      </c>
      <c r="L24" s="154">
        <v>444</v>
      </c>
      <c r="M24" s="148">
        <v>85</v>
      </c>
      <c r="N24" s="149">
        <v>179</v>
      </c>
      <c r="O24" s="149">
        <v>13</v>
      </c>
      <c r="P24" s="151">
        <v>0</v>
      </c>
      <c r="Q24" s="154">
        <v>277</v>
      </c>
      <c r="R24" s="153">
        <v>752</v>
      </c>
      <c r="S24" s="84"/>
    </row>
    <row r="25" spans="2:19" ht="20.100000000000001" customHeight="1" x14ac:dyDescent="0.25">
      <c r="B25" s="124" t="s">
        <v>25</v>
      </c>
      <c r="C25" s="148">
        <v>1</v>
      </c>
      <c r="D25" s="149">
        <v>10</v>
      </c>
      <c r="E25" s="150">
        <v>0</v>
      </c>
      <c r="F25" s="151">
        <v>0</v>
      </c>
      <c r="G25" s="154">
        <v>11</v>
      </c>
      <c r="H25" s="148">
        <v>73</v>
      </c>
      <c r="I25" s="149">
        <v>150</v>
      </c>
      <c r="J25" s="149">
        <v>4</v>
      </c>
      <c r="K25" s="151">
        <v>0</v>
      </c>
      <c r="L25" s="154">
        <v>227</v>
      </c>
      <c r="M25" s="148">
        <v>27</v>
      </c>
      <c r="N25" s="149">
        <v>65</v>
      </c>
      <c r="O25" s="149">
        <v>8</v>
      </c>
      <c r="P25" s="151">
        <v>0</v>
      </c>
      <c r="Q25" s="154">
        <v>100</v>
      </c>
      <c r="R25" s="153">
        <v>338</v>
      </c>
      <c r="S25" s="84"/>
    </row>
    <row r="26" spans="2:19" ht="20.100000000000001" customHeight="1" x14ac:dyDescent="0.25">
      <c r="B26" s="124" t="s">
        <v>26</v>
      </c>
      <c r="C26" s="148">
        <v>1</v>
      </c>
      <c r="D26" s="149">
        <v>5</v>
      </c>
      <c r="E26" s="150">
        <v>0</v>
      </c>
      <c r="F26" s="151">
        <v>0</v>
      </c>
      <c r="G26" s="154">
        <v>6</v>
      </c>
      <c r="H26" s="148">
        <v>27</v>
      </c>
      <c r="I26" s="149">
        <v>62</v>
      </c>
      <c r="J26" s="149">
        <v>4</v>
      </c>
      <c r="K26" s="151">
        <v>0</v>
      </c>
      <c r="L26" s="154">
        <v>93</v>
      </c>
      <c r="M26" s="148">
        <v>18</v>
      </c>
      <c r="N26" s="149">
        <v>23</v>
      </c>
      <c r="O26" s="149">
        <v>2</v>
      </c>
      <c r="P26" s="151">
        <v>0</v>
      </c>
      <c r="Q26" s="154">
        <v>43</v>
      </c>
      <c r="R26" s="153">
        <v>142</v>
      </c>
      <c r="S26" s="84"/>
    </row>
    <row r="27" spans="2:19" ht="20.100000000000001" customHeight="1" x14ac:dyDescent="0.25">
      <c r="B27" s="124" t="s">
        <v>27</v>
      </c>
      <c r="C27" s="148">
        <v>0</v>
      </c>
      <c r="D27" s="149">
        <v>4</v>
      </c>
      <c r="E27" s="150">
        <v>0</v>
      </c>
      <c r="F27" s="151">
        <v>0</v>
      </c>
      <c r="G27" s="154">
        <v>4</v>
      </c>
      <c r="H27" s="148">
        <v>14</v>
      </c>
      <c r="I27" s="149">
        <v>29</v>
      </c>
      <c r="J27" s="149">
        <v>5</v>
      </c>
      <c r="K27" s="151">
        <v>0</v>
      </c>
      <c r="L27" s="154">
        <v>48</v>
      </c>
      <c r="M27" s="148">
        <v>12</v>
      </c>
      <c r="N27" s="149">
        <v>14</v>
      </c>
      <c r="O27" s="149">
        <v>1</v>
      </c>
      <c r="P27" s="151">
        <v>0</v>
      </c>
      <c r="Q27" s="154">
        <v>27</v>
      </c>
      <c r="R27" s="153">
        <v>79</v>
      </c>
      <c r="S27" s="84"/>
    </row>
    <row r="28" spans="2:19" ht="20.100000000000001" customHeight="1" x14ac:dyDescent="0.25">
      <c r="B28" s="124" t="s">
        <v>28</v>
      </c>
      <c r="C28" s="148">
        <v>1</v>
      </c>
      <c r="D28" s="149">
        <v>5</v>
      </c>
      <c r="E28" s="150">
        <v>0</v>
      </c>
      <c r="F28" s="151">
        <v>0</v>
      </c>
      <c r="G28" s="154">
        <v>6</v>
      </c>
      <c r="H28" s="148">
        <v>19</v>
      </c>
      <c r="I28" s="149">
        <v>32</v>
      </c>
      <c r="J28" s="149">
        <v>3</v>
      </c>
      <c r="K28" s="151">
        <v>0</v>
      </c>
      <c r="L28" s="154">
        <v>54</v>
      </c>
      <c r="M28" s="148">
        <v>7</v>
      </c>
      <c r="N28" s="149">
        <v>17</v>
      </c>
      <c r="O28" s="149">
        <v>2</v>
      </c>
      <c r="P28" s="151">
        <v>0</v>
      </c>
      <c r="Q28" s="154">
        <v>26</v>
      </c>
      <c r="R28" s="153">
        <v>86</v>
      </c>
      <c r="S28" s="84"/>
    </row>
    <row r="29" spans="2:19" ht="20.100000000000001" customHeight="1" x14ac:dyDescent="0.25">
      <c r="B29" s="124" t="s">
        <v>29</v>
      </c>
      <c r="C29" s="148">
        <v>1</v>
      </c>
      <c r="D29" s="149">
        <v>3</v>
      </c>
      <c r="E29" s="150">
        <v>0</v>
      </c>
      <c r="F29" s="151">
        <v>0</v>
      </c>
      <c r="G29" s="154">
        <v>4</v>
      </c>
      <c r="H29" s="148">
        <v>11</v>
      </c>
      <c r="I29" s="149">
        <v>38</v>
      </c>
      <c r="J29" s="149">
        <v>2</v>
      </c>
      <c r="K29" s="151">
        <v>0</v>
      </c>
      <c r="L29" s="154">
        <v>51</v>
      </c>
      <c r="M29" s="148">
        <v>5</v>
      </c>
      <c r="N29" s="149">
        <v>10</v>
      </c>
      <c r="O29" s="149">
        <v>0</v>
      </c>
      <c r="P29" s="151">
        <v>0</v>
      </c>
      <c r="Q29" s="154">
        <v>15</v>
      </c>
      <c r="R29" s="153">
        <v>70</v>
      </c>
      <c r="S29" s="84"/>
    </row>
    <row r="30" spans="2:19" ht="20.100000000000001" customHeight="1" x14ac:dyDescent="0.25">
      <c r="B30" s="124" t="s">
        <v>30</v>
      </c>
      <c r="C30" s="148">
        <v>0</v>
      </c>
      <c r="D30" s="149">
        <v>0</v>
      </c>
      <c r="E30" s="150">
        <v>0</v>
      </c>
      <c r="F30" s="151">
        <v>0</v>
      </c>
      <c r="G30" s="154">
        <v>0</v>
      </c>
      <c r="H30" s="148">
        <v>6</v>
      </c>
      <c r="I30" s="149">
        <v>12</v>
      </c>
      <c r="J30" s="149">
        <v>0</v>
      </c>
      <c r="K30" s="151">
        <v>0</v>
      </c>
      <c r="L30" s="154">
        <v>18</v>
      </c>
      <c r="M30" s="148">
        <v>2</v>
      </c>
      <c r="N30" s="149">
        <v>5</v>
      </c>
      <c r="O30" s="149">
        <v>0</v>
      </c>
      <c r="P30" s="151">
        <v>0</v>
      </c>
      <c r="Q30" s="154">
        <v>7</v>
      </c>
      <c r="R30" s="153">
        <v>25</v>
      </c>
      <c r="S30" s="84"/>
    </row>
    <row r="31" spans="2:19" ht="20.100000000000001" customHeight="1" thickBot="1" x14ac:dyDescent="0.3">
      <c r="B31" s="124" t="s">
        <v>31</v>
      </c>
      <c r="C31" s="148">
        <v>0</v>
      </c>
      <c r="D31" s="149">
        <v>3</v>
      </c>
      <c r="E31" s="150">
        <v>0</v>
      </c>
      <c r="F31" s="151">
        <v>0</v>
      </c>
      <c r="G31" s="155">
        <v>3</v>
      </c>
      <c r="H31" s="148">
        <v>10</v>
      </c>
      <c r="I31" s="149">
        <v>14</v>
      </c>
      <c r="J31" s="149">
        <v>1</v>
      </c>
      <c r="K31" s="151">
        <v>0</v>
      </c>
      <c r="L31" s="154">
        <v>25</v>
      </c>
      <c r="M31" s="148">
        <v>10</v>
      </c>
      <c r="N31" s="149">
        <v>11</v>
      </c>
      <c r="O31" s="149">
        <v>1</v>
      </c>
      <c r="P31" s="151">
        <v>0</v>
      </c>
      <c r="Q31" s="154">
        <v>22</v>
      </c>
      <c r="R31" s="153">
        <v>50</v>
      </c>
      <c r="S31" s="84"/>
    </row>
    <row r="32" spans="2:19" ht="20.100000000000001" customHeight="1" thickTop="1" thickBot="1" x14ac:dyDescent="0.3">
      <c r="B32" s="141" t="s">
        <v>32</v>
      </c>
      <c r="C32" s="156">
        <v>135</v>
      </c>
      <c r="D32" s="157">
        <v>341</v>
      </c>
      <c r="E32" s="157">
        <v>8</v>
      </c>
      <c r="F32" s="158">
        <v>1</v>
      </c>
      <c r="G32" s="159">
        <v>485</v>
      </c>
      <c r="H32" s="156">
        <v>1930</v>
      </c>
      <c r="I32" s="157">
        <v>4359</v>
      </c>
      <c r="J32" s="157">
        <v>178</v>
      </c>
      <c r="K32" s="158">
        <v>2</v>
      </c>
      <c r="L32" s="159">
        <v>6469</v>
      </c>
      <c r="M32" s="156">
        <v>997</v>
      </c>
      <c r="N32" s="157">
        <v>2406</v>
      </c>
      <c r="O32" s="157">
        <v>190</v>
      </c>
      <c r="P32" s="158">
        <v>3</v>
      </c>
      <c r="Q32" s="159">
        <v>3596</v>
      </c>
      <c r="R32" s="160">
        <v>10550</v>
      </c>
      <c r="S32" s="84"/>
    </row>
    <row r="33" spans="2:18" ht="16.5" thickTop="1" thickBot="1" x14ac:dyDescent="0.3">
      <c r="B33" s="95"/>
      <c r="C33" s="104"/>
      <c r="D33" s="104"/>
      <c r="E33" s="104"/>
      <c r="F33" s="95"/>
      <c r="G33" s="104"/>
      <c r="H33" s="104"/>
      <c r="I33" s="104"/>
      <c r="J33" s="104"/>
      <c r="K33" s="95"/>
      <c r="L33" s="104"/>
      <c r="M33" s="104"/>
      <c r="N33" s="104"/>
      <c r="O33" s="104"/>
      <c r="P33" s="95"/>
      <c r="Q33" s="104"/>
      <c r="R33" s="104"/>
    </row>
    <row r="34" spans="2:18" ht="15.75" thickTop="1" x14ac:dyDescent="0.25">
      <c r="B34" s="180" t="s">
        <v>36</v>
      </c>
      <c r="C34" s="181"/>
      <c r="D34" s="181"/>
      <c r="E34" s="139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102"/>
    </row>
    <row r="35" spans="2:18" ht="15.75" thickBot="1" x14ac:dyDescent="0.3">
      <c r="B35" s="182" t="s">
        <v>200</v>
      </c>
      <c r="C35" s="183"/>
      <c r="D35" s="183"/>
      <c r="E35" s="140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2:18" ht="15.75" thickTop="1" x14ac:dyDescent="0.2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36"/>
  <sheetViews>
    <sheetView showGridLines="0" zoomScale="80" zoomScaleNormal="80" workbookViewId="0">
      <selection activeCell="Z34" sqref="Z34"/>
    </sheetView>
  </sheetViews>
  <sheetFormatPr baseColWidth="10" defaultColWidth="9.140625" defaultRowHeight="15" x14ac:dyDescent="0.25"/>
  <cols>
    <col min="1" max="1" width="9.140625" style="105"/>
    <col min="2" max="18" width="13.7109375" style="105" customWidth="1"/>
    <col min="19" max="19" width="9.140625" style="81" customWidth="1"/>
    <col min="20" max="16384" width="9.140625" style="105"/>
  </cols>
  <sheetData>
    <row r="1" spans="2:19" ht="15.75" thickBot="1" x14ac:dyDescent="0.3"/>
    <row r="2" spans="2:19" ht="24.95" customHeight="1" thickTop="1" thickBot="1" x14ac:dyDescent="0.3">
      <c r="B2" s="301" t="s">
        <v>282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3"/>
    </row>
    <row r="3" spans="2:19" ht="24.95" customHeight="1" thickTop="1" thickBot="1" x14ac:dyDescent="0.3">
      <c r="B3" s="304" t="s">
        <v>4</v>
      </c>
      <c r="C3" s="319" t="s">
        <v>41</v>
      </c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8" t="s">
        <v>32</v>
      </c>
    </row>
    <row r="4" spans="2:19" ht="24.95" customHeight="1" thickTop="1" thickBot="1" x14ac:dyDescent="0.3">
      <c r="B4" s="306"/>
      <c r="C4" s="316" t="s">
        <v>42</v>
      </c>
      <c r="D4" s="317"/>
      <c r="E4" s="317"/>
      <c r="F4" s="317"/>
      <c r="G4" s="318"/>
      <c r="H4" s="316" t="s">
        <v>43</v>
      </c>
      <c r="I4" s="317"/>
      <c r="J4" s="317"/>
      <c r="K4" s="317"/>
      <c r="L4" s="318"/>
      <c r="M4" s="316" t="s">
        <v>44</v>
      </c>
      <c r="N4" s="317"/>
      <c r="O4" s="317"/>
      <c r="P4" s="317"/>
      <c r="Q4" s="318"/>
      <c r="R4" s="329"/>
    </row>
    <row r="5" spans="2:19" ht="24.95" customHeight="1" thickTop="1" thickBot="1" x14ac:dyDescent="0.3">
      <c r="B5" s="306"/>
      <c r="C5" s="316" t="s">
        <v>33</v>
      </c>
      <c r="D5" s="319"/>
      <c r="E5" s="319"/>
      <c r="F5" s="320"/>
      <c r="G5" s="331" t="s">
        <v>32</v>
      </c>
      <c r="H5" s="316" t="s">
        <v>33</v>
      </c>
      <c r="I5" s="319"/>
      <c r="J5" s="319"/>
      <c r="K5" s="320"/>
      <c r="L5" s="331" t="s">
        <v>32</v>
      </c>
      <c r="M5" s="316" t="s">
        <v>33</v>
      </c>
      <c r="N5" s="319"/>
      <c r="O5" s="319"/>
      <c r="P5" s="320"/>
      <c r="Q5" s="331" t="s">
        <v>32</v>
      </c>
      <c r="R5" s="329"/>
    </row>
    <row r="6" spans="2:19" ht="24.95" customHeight="1" thickTop="1" thickBot="1" x14ac:dyDescent="0.3">
      <c r="B6" s="307"/>
      <c r="C6" s="119" t="s">
        <v>34</v>
      </c>
      <c r="D6" s="121" t="s">
        <v>201</v>
      </c>
      <c r="E6" s="121" t="s">
        <v>203</v>
      </c>
      <c r="F6" s="147" t="s">
        <v>35</v>
      </c>
      <c r="G6" s="332"/>
      <c r="H6" s="119" t="s">
        <v>34</v>
      </c>
      <c r="I6" s="121" t="s">
        <v>201</v>
      </c>
      <c r="J6" s="121" t="s">
        <v>203</v>
      </c>
      <c r="K6" s="147" t="s">
        <v>35</v>
      </c>
      <c r="L6" s="332"/>
      <c r="M6" s="119" t="s">
        <v>34</v>
      </c>
      <c r="N6" s="121" t="s">
        <v>201</v>
      </c>
      <c r="O6" s="121" t="s">
        <v>203</v>
      </c>
      <c r="P6" s="147" t="s">
        <v>35</v>
      </c>
      <c r="Q6" s="332"/>
      <c r="R6" s="330"/>
    </row>
    <row r="7" spans="2:19" ht="20.100000000000001" customHeight="1" thickTop="1" x14ac:dyDescent="0.25">
      <c r="B7" s="124" t="s">
        <v>7</v>
      </c>
      <c r="C7" s="161">
        <v>0</v>
      </c>
      <c r="D7" s="162">
        <v>5.8651026392961877E-3</v>
      </c>
      <c r="E7" s="162">
        <v>0</v>
      </c>
      <c r="F7" s="163">
        <v>0</v>
      </c>
      <c r="G7" s="164">
        <v>4.1237113402061857E-3</v>
      </c>
      <c r="H7" s="165">
        <v>2.0725388601036268E-3</v>
      </c>
      <c r="I7" s="162">
        <v>2.5235145675613674E-3</v>
      </c>
      <c r="J7" s="162">
        <v>5.6179775280898875E-3</v>
      </c>
      <c r="K7" s="163">
        <v>0</v>
      </c>
      <c r="L7" s="164">
        <v>2.4733343638893182E-3</v>
      </c>
      <c r="M7" s="161">
        <v>0</v>
      </c>
      <c r="N7" s="162">
        <v>1.2468827930174563E-3</v>
      </c>
      <c r="O7" s="162">
        <v>0</v>
      </c>
      <c r="P7" s="163">
        <v>0</v>
      </c>
      <c r="Q7" s="164">
        <v>8.3426028921023364E-4</v>
      </c>
      <c r="R7" s="164">
        <v>1.9905213270142181E-3</v>
      </c>
      <c r="S7" s="106"/>
    </row>
    <row r="8" spans="2:19" ht="20.100000000000001" customHeight="1" x14ac:dyDescent="0.25">
      <c r="B8" s="124" t="s">
        <v>8</v>
      </c>
      <c r="C8" s="161">
        <v>0</v>
      </c>
      <c r="D8" s="162">
        <v>5.8651026392961877E-3</v>
      </c>
      <c r="E8" s="162">
        <v>0</v>
      </c>
      <c r="F8" s="163">
        <v>0</v>
      </c>
      <c r="G8" s="166">
        <v>4.1237113402061857E-3</v>
      </c>
      <c r="H8" s="161">
        <v>5.1813471502590671E-4</v>
      </c>
      <c r="I8" s="162">
        <v>9.1764166093140625E-4</v>
      </c>
      <c r="J8" s="162">
        <v>0</v>
      </c>
      <c r="K8" s="163">
        <v>0</v>
      </c>
      <c r="L8" s="166">
        <v>7.7291698871541196E-4</v>
      </c>
      <c r="M8" s="161">
        <v>0</v>
      </c>
      <c r="N8" s="162">
        <v>0</v>
      </c>
      <c r="O8" s="162">
        <v>0</v>
      </c>
      <c r="P8" s="163">
        <v>0</v>
      </c>
      <c r="Q8" s="166">
        <v>0</v>
      </c>
      <c r="R8" s="166">
        <v>6.6350710900473929E-4</v>
      </c>
      <c r="S8" s="106"/>
    </row>
    <row r="9" spans="2:19" ht="20.100000000000001" customHeight="1" x14ac:dyDescent="0.25">
      <c r="B9" s="124" t="s">
        <v>9</v>
      </c>
      <c r="C9" s="161">
        <v>7.4074074074074077E-3</v>
      </c>
      <c r="D9" s="162">
        <v>0</v>
      </c>
      <c r="E9" s="162">
        <v>0</v>
      </c>
      <c r="F9" s="163">
        <v>0</v>
      </c>
      <c r="G9" s="166">
        <v>2.0618556701030928E-3</v>
      </c>
      <c r="H9" s="161">
        <v>5.1813471502590671E-4</v>
      </c>
      <c r="I9" s="162">
        <v>4.5882083046570312E-4</v>
      </c>
      <c r="J9" s="162">
        <v>5.6179775280898875E-3</v>
      </c>
      <c r="K9" s="163">
        <v>0</v>
      </c>
      <c r="L9" s="166">
        <v>6.1833359097232955E-4</v>
      </c>
      <c r="M9" s="161">
        <v>0</v>
      </c>
      <c r="N9" s="162">
        <v>0</v>
      </c>
      <c r="O9" s="162">
        <v>0</v>
      </c>
      <c r="P9" s="163">
        <v>0</v>
      </c>
      <c r="Q9" s="166">
        <v>0</v>
      </c>
      <c r="R9" s="166">
        <v>4.7393364928909954E-4</v>
      </c>
      <c r="S9" s="106"/>
    </row>
    <row r="10" spans="2:19" ht="20.100000000000001" customHeight="1" x14ac:dyDescent="0.25">
      <c r="B10" s="124" t="s">
        <v>10</v>
      </c>
      <c r="C10" s="161">
        <v>0</v>
      </c>
      <c r="D10" s="162">
        <v>0</v>
      </c>
      <c r="E10" s="162">
        <v>0</v>
      </c>
      <c r="F10" s="163">
        <v>0</v>
      </c>
      <c r="G10" s="166">
        <v>0</v>
      </c>
      <c r="H10" s="161">
        <v>1.0362694300518134E-3</v>
      </c>
      <c r="I10" s="162">
        <v>1.1470520761642578E-3</v>
      </c>
      <c r="J10" s="162">
        <v>5.6179775280898875E-3</v>
      </c>
      <c r="K10" s="163">
        <v>0</v>
      </c>
      <c r="L10" s="166">
        <v>1.2366671819446591E-3</v>
      </c>
      <c r="M10" s="161">
        <v>1.0030090270812437E-3</v>
      </c>
      <c r="N10" s="162">
        <v>0</v>
      </c>
      <c r="O10" s="162">
        <v>0</v>
      </c>
      <c r="P10" s="163">
        <v>0</v>
      </c>
      <c r="Q10" s="166">
        <v>2.7808676307007786E-4</v>
      </c>
      <c r="R10" s="166">
        <v>8.5308056872037915E-4</v>
      </c>
      <c r="S10" s="106"/>
    </row>
    <row r="11" spans="2:19" ht="20.100000000000001" customHeight="1" x14ac:dyDescent="0.25">
      <c r="B11" s="124" t="s">
        <v>11</v>
      </c>
      <c r="C11" s="161">
        <v>0</v>
      </c>
      <c r="D11" s="162">
        <v>5.8651026392961877E-3</v>
      </c>
      <c r="E11" s="162">
        <v>0</v>
      </c>
      <c r="F11" s="163">
        <v>0</v>
      </c>
      <c r="G11" s="166">
        <v>4.1237113402061857E-3</v>
      </c>
      <c r="H11" s="161">
        <v>2.5906735751295338E-3</v>
      </c>
      <c r="I11" s="162">
        <v>4.3587978894241795E-3</v>
      </c>
      <c r="J11" s="162">
        <v>2.247191011235955E-2</v>
      </c>
      <c r="K11" s="163">
        <v>0</v>
      </c>
      <c r="L11" s="166">
        <v>4.3283351368063067E-3</v>
      </c>
      <c r="M11" s="161">
        <v>1.0030090270812437E-3</v>
      </c>
      <c r="N11" s="162">
        <v>5.8187863674147968E-3</v>
      </c>
      <c r="O11" s="162">
        <v>0</v>
      </c>
      <c r="P11" s="163">
        <v>0</v>
      </c>
      <c r="Q11" s="166">
        <v>4.1713014460511679E-3</v>
      </c>
      <c r="R11" s="166">
        <v>4.2654028436018955E-3</v>
      </c>
      <c r="S11" s="106"/>
    </row>
    <row r="12" spans="2:19" ht="20.100000000000001" customHeight="1" x14ac:dyDescent="0.25">
      <c r="B12" s="124" t="s">
        <v>12</v>
      </c>
      <c r="C12" s="161">
        <v>0</v>
      </c>
      <c r="D12" s="162">
        <v>3.8123167155425221E-2</v>
      </c>
      <c r="E12" s="162">
        <v>0.25</v>
      </c>
      <c r="F12" s="163">
        <v>0</v>
      </c>
      <c r="G12" s="166">
        <v>3.0927835051546393E-2</v>
      </c>
      <c r="H12" s="161">
        <v>1.2435233160621761E-2</v>
      </c>
      <c r="I12" s="162">
        <v>2.615278733654508E-2</v>
      </c>
      <c r="J12" s="162">
        <v>1.6853932584269662E-2</v>
      </c>
      <c r="K12" s="163">
        <v>0</v>
      </c>
      <c r="L12" s="166">
        <v>2.1796259081774617E-2</v>
      </c>
      <c r="M12" s="161">
        <v>1.4042126379137413E-2</v>
      </c>
      <c r="N12" s="162">
        <v>3.3250207813798838E-2</v>
      </c>
      <c r="O12" s="162">
        <v>3.1578947368421054E-2</v>
      </c>
      <c r="P12" s="163">
        <v>0</v>
      </c>
      <c r="Q12" s="166">
        <v>2.7808676307007785E-2</v>
      </c>
      <c r="R12" s="166">
        <v>2.4265402843601895E-2</v>
      </c>
      <c r="S12" s="106"/>
    </row>
    <row r="13" spans="2:19" ht="20.100000000000001" customHeight="1" x14ac:dyDescent="0.25">
      <c r="B13" s="124" t="s">
        <v>13</v>
      </c>
      <c r="C13" s="161">
        <v>5.9259259259259262E-2</v>
      </c>
      <c r="D13" s="162">
        <v>0.11143695014662756</v>
      </c>
      <c r="E13" s="162">
        <v>0</v>
      </c>
      <c r="F13" s="163">
        <v>0</v>
      </c>
      <c r="G13" s="166">
        <v>9.4845360824742264E-2</v>
      </c>
      <c r="H13" s="161">
        <v>5.7512953367875645E-2</v>
      </c>
      <c r="I13" s="162">
        <v>7.6393668272539572E-2</v>
      </c>
      <c r="J13" s="162">
        <v>8.4269662921348312E-2</v>
      </c>
      <c r="K13" s="163">
        <v>0</v>
      </c>
      <c r="L13" s="166">
        <v>7.0953779564074823E-2</v>
      </c>
      <c r="M13" s="161">
        <v>7.3219658976930793E-2</v>
      </c>
      <c r="N13" s="162">
        <v>9.3100581878636748E-2</v>
      </c>
      <c r="O13" s="162">
        <v>0.1</v>
      </c>
      <c r="P13" s="163">
        <v>0.33333333333333331</v>
      </c>
      <c r="Q13" s="166">
        <v>8.8153503893214677E-2</v>
      </c>
      <c r="R13" s="166">
        <v>7.7914691943127959E-2</v>
      </c>
      <c r="S13" s="106"/>
    </row>
    <row r="14" spans="2:19" ht="20.100000000000001" customHeight="1" x14ac:dyDescent="0.25">
      <c r="B14" s="124" t="s">
        <v>14</v>
      </c>
      <c r="C14" s="161">
        <v>0.23703703703703705</v>
      </c>
      <c r="D14" s="162">
        <v>0.22580645161290322</v>
      </c>
      <c r="E14" s="162">
        <v>0.125</v>
      </c>
      <c r="F14" s="163">
        <v>0</v>
      </c>
      <c r="G14" s="166">
        <v>0.22680412371134021</v>
      </c>
      <c r="H14" s="161">
        <v>0.19689119170984457</v>
      </c>
      <c r="I14" s="162">
        <v>0.22941041523285158</v>
      </c>
      <c r="J14" s="162">
        <v>0.20224719101123595</v>
      </c>
      <c r="K14" s="163">
        <v>0</v>
      </c>
      <c r="L14" s="166">
        <v>0.21889009120420466</v>
      </c>
      <c r="M14" s="161">
        <v>0.21564694082246741</v>
      </c>
      <c r="N14" s="162">
        <v>0.23566084788029926</v>
      </c>
      <c r="O14" s="162">
        <v>0.23684210526315788</v>
      </c>
      <c r="P14" s="163">
        <v>0</v>
      </c>
      <c r="Q14" s="166">
        <v>0.2299777530589544</v>
      </c>
      <c r="R14" s="166">
        <v>0.22303317535545022</v>
      </c>
      <c r="S14" s="106"/>
    </row>
    <row r="15" spans="2:19" ht="20.100000000000001" customHeight="1" x14ac:dyDescent="0.25">
      <c r="B15" s="124" t="s">
        <v>15</v>
      </c>
      <c r="C15" s="161">
        <v>0.17037037037037037</v>
      </c>
      <c r="D15" s="162">
        <v>0.12316715542521994</v>
      </c>
      <c r="E15" s="162">
        <v>0</v>
      </c>
      <c r="F15" s="163">
        <v>0</v>
      </c>
      <c r="G15" s="166">
        <v>0.13402061855670103</v>
      </c>
      <c r="H15" s="161">
        <v>0.22176165803108808</v>
      </c>
      <c r="I15" s="162">
        <v>0.18421656343197981</v>
      </c>
      <c r="J15" s="162">
        <v>0.11235955056179775</v>
      </c>
      <c r="K15" s="163">
        <v>0</v>
      </c>
      <c r="L15" s="166">
        <v>0.19338383057659608</v>
      </c>
      <c r="M15" s="161">
        <v>0.1905717151454363</v>
      </c>
      <c r="N15" s="162">
        <v>0.13923524522028263</v>
      </c>
      <c r="O15" s="162">
        <v>0.12105263157894737</v>
      </c>
      <c r="P15" s="163">
        <v>0</v>
      </c>
      <c r="Q15" s="166">
        <v>0.15239154616240266</v>
      </c>
      <c r="R15" s="166">
        <v>0.17668246445497629</v>
      </c>
      <c r="S15" s="106"/>
    </row>
    <row r="16" spans="2:19" ht="20.100000000000001" customHeight="1" x14ac:dyDescent="0.25">
      <c r="B16" s="124" t="s">
        <v>16</v>
      </c>
      <c r="C16" s="161">
        <v>2.9629629629629631E-2</v>
      </c>
      <c r="D16" s="162">
        <v>4.1055718475073312E-2</v>
      </c>
      <c r="E16" s="162">
        <v>0</v>
      </c>
      <c r="F16" s="163">
        <v>0</v>
      </c>
      <c r="G16" s="166">
        <v>3.711340206185567E-2</v>
      </c>
      <c r="H16" s="161">
        <v>4.9222797927461141E-2</v>
      </c>
      <c r="I16" s="162">
        <v>3.6935076852489104E-2</v>
      </c>
      <c r="J16" s="162">
        <v>3.9325842696629212E-2</v>
      </c>
      <c r="K16" s="163">
        <v>0</v>
      </c>
      <c r="L16" s="166">
        <v>4.0655433606430667E-2</v>
      </c>
      <c r="M16" s="161">
        <v>3.2096288866599799E-2</v>
      </c>
      <c r="N16" s="162">
        <v>3.9900249376558602E-2</v>
      </c>
      <c r="O16" s="162">
        <v>3.6842105263157891E-2</v>
      </c>
      <c r="P16" s="163">
        <v>0</v>
      </c>
      <c r="Q16" s="166">
        <v>3.7541713014460514E-2</v>
      </c>
      <c r="R16" s="166">
        <v>3.9431279620853084E-2</v>
      </c>
      <c r="S16" s="106"/>
    </row>
    <row r="17" spans="2:19" ht="20.100000000000001" customHeight="1" x14ac:dyDescent="0.25">
      <c r="B17" s="124" t="s">
        <v>17</v>
      </c>
      <c r="C17" s="161">
        <v>3.7037037037037035E-2</v>
      </c>
      <c r="D17" s="162">
        <v>1.1730205278592375E-2</v>
      </c>
      <c r="E17" s="162">
        <v>0</v>
      </c>
      <c r="F17" s="163">
        <v>0</v>
      </c>
      <c r="G17" s="166">
        <v>1.8556701030927835E-2</v>
      </c>
      <c r="H17" s="161">
        <v>1.5544041450777202E-2</v>
      </c>
      <c r="I17" s="162">
        <v>2.2252810277586601E-2</v>
      </c>
      <c r="J17" s="162">
        <v>1.6853932584269662E-2</v>
      </c>
      <c r="K17" s="163">
        <v>0</v>
      </c>
      <c r="L17" s="166">
        <v>2.0095841706600712E-2</v>
      </c>
      <c r="M17" s="161">
        <v>1.60481444332999E-2</v>
      </c>
      <c r="N17" s="162">
        <v>1.9534497090606815E-2</v>
      </c>
      <c r="O17" s="162">
        <v>2.1052631578947368E-2</v>
      </c>
      <c r="P17" s="163">
        <v>0</v>
      </c>
      <c r="Q17" s="166">
        <v>1.8631813125695215E-2</v>
      </c>
      <c r="R17" s="166">
        <v>1.9526066350710899E-2</v>
      </c>
      <c r="S17" s="106"/>
    </row>
    <row r="18" spans="2:19" ht="20.100000000000001" customHeight="1" x14ac:dyDescent="0.25">
      <c r="B18" s="124" t="s">
        <v>18</v>
      </c>
      <c r="C18" s="161">
        <v>2.9629629629629631E-2</v>
      </c>
      <c r="D18" s="162">
        <v>3.2258064516129031E-2</v>
      </c>
      <c r="E18" s="162">
        <v>0</v>
      </c>
      <c r="F18" s="163">
        <v>0</v>
      </c>
      <c r="G18" s="166">
        <v>3.0927835051546393E-2</v>
      </c>
      <c r="H18" s="161">
        <v>2.1243523316062177E-2</v>
      </c>
      <c r="I18" s="162">
        <v>2.2482220692819455E-2</v>
      </c>
      <c r="J18" s="162">
        <v>1.6853932584269662E-2</v>
      </c>
      <c r="K18" s="163">
        <v>0</v>
      </c>
      <c r="L18" s="166">
        <v>2.1950842479517702E-2</v>
      </c>
      <c r="M18" s="161">
        <v>2.5075225677031094E-2</v>
      </c>
      <c r="N18" s="162">
        <v>2.4522028262676642E-2</v>
      </c>
      <c r="O18" s="162">
        <v>1.5789473684210527E-2</v>
      </c>
      <c r="P18" s="163">
        <v>0.33333333333333331</v>
      </c>
      <c r="Q18" s="166">
        <v>2.4471635150166853E-2</v>
      </c>
      <c r="R18" s="166">
        <v>2.3222748815165877E-2</v>
      </c>
      <c r="S18" s="106"/>
    </row>
    <row r="19" spans="2:19" ht="20.100000000000001" customHeight="1" x14ac:dyDescent="0.25">
      <c r="B19" s="124" t="s">
        <v>19</v>
      </c>
      <c r="C19" s="161">
        <v>7.407407407407407E-2</v>
      </c>
      <c r="D19" s="162">
        <v>4.9853372434017593E-2</v>
      </c>
      <c r="E19" s="162">
        <v>0</v>
      </c>
      <c r="F19" s="163">
        <v>0</v>
      </c>
      <c r="G19" s="166">
        <v>5.5670103092783509E-2</v>
      </c>
      <c r="H19" s="161">
        <v>5.3367875647668393E-2</v>
      </c>
      <c r="I19" s="162">
        <v>5.138793301215875E-2</v>
      </c>
      <c r="J19" s="162">
        <v>7.3033707865168537E-2</v>
      </c>
      <c r="K19" s="163">
        <v>0.5</v>
      </c>
      <c r="L19" s="166">
        <v>5.2712938630391094E-2</v>
      </c>
      <c r="M19" s="161">
        <v>5.9177532597793382E-2</v>
      </c>
      <c r="N19" s="162">
        <v>6.816292601828762E-2</v>
      </c>
      <c r="O19" s="162">
        <v>5.7894736842105263E-2</v>
      </c>
      <c r="P19" s="163">
        <v>0</v>
      </c>
      <c r="Q19" s="166">
        <v>6.5072302558398215E-2</v>
      </c>
      <c r="R19" s="166">
        <v>5.706161137440758E-2</v>
      </c>
      <c r="S19" s="106"/>
    </row>
    <row r="20" spans="2:19" ht="20.100000000000001" customHeight="1" x14ac:dyDescent="0.25">
      <c r="B20" s="124" t="s">
        <v>20</v>
      </c>
      <c r="C20" s="161">
        <v>5.185185185185185E-2</v>
      </c>
      <c r="D20" s="162">
        <v>4.6920821114369501E-2</v>
      </c>
      <c r="E20" s="162">
        <v>0.25</v>
      </c>
      <c r="F20" s="163">
        <v>0</v>
      </c>
      <c r="G20" s="166">
        <v>5.1546391752577317E-2</v>
      </c>
      <c r="H20" s="161">
        <v>3.7823834196891191E-2</v>
      </c>
      <c r="I20" s="162">
        <v>4.0376233080981878E-2</v>
      </c>
      <c r="J20" s="162">
        <v>5.0561797752808987E-2</v>
      </c>
      <c r="K20" s="163">
        <v>0</v>
      </c>
      <c r="L20" s="166">
        <v>3.9882516617715261E-2</v>
      </c>
      <c r="M20" s="161">
        <v>4.0120361083249748E-2</v>
      </c>
      <c r="N20" s="162">
        <v>4.3640897755610975E-2</v>
      </c>
      <c r="O20" s="162">
        <v>6.8421052631578952E-2</v>
      </c>
      <c r="P20" s="163">
        <v>0.33333333333333331</v>
      </c>
      <c r="Q20" s="166">
        <v>4.4215795328142384E-2</v>
      </c>
      <c r="R20" s="166">
        <v>4.1895734597156398E-2</v>
      </c>
      <c r="S20" s="106"/>
    </row>
    <row r="21" spans="2:19" ht="20.100000000000001" customHeight="1" x14ac:dyDescent="0.25">
      <c r="B21" s="124" t="s">
        <v>21</v>
      </c>
      <c r="C21" s="161">
        <v>2.9629629629629631E-2</v>
      </c>
      <c r="D21" s="162">
        <v>2.3460410557184751E-2</v>
      </c>
      <c r="E21" s="162">
        <v>0.125</v>
      </c>
      <c r="F21" s="163">
        <v>1</v>
      </c>
      <c r="G21" s="166">
        <v>2.88659793814433E-2</v>
      </c>
      <c r="H21" s="161">
        <v>2.4352331606217616E-2</v>
      </c>
      <c r="I21" s="162">
        <v>2.5923376921312226E-2</v>
      </c>
      <c r="J21" s="162">
        <v>2.247191011235955E-2</v>
      </c>
      <c r="K21" s="163">
        <v>0</v>
      </c>
      <c r="L21" s="166">
        <v>2.5351677229865512E-2</v>
      </c>
      <c r="M21" s="161">
        <v>2.2066198595787363E-2</v>
      </c>
      <c r="N21" s="162">
        <v>2.4106400665004156E-2</v>
      </c>
      <c r="O21" s="162">
        <v>2.6315789473684209E-2</v>
      </c>
      <c r="P21" s="163">
        <v>0</v>
      </c>
      <c r="Q21" s="166">
        <v>2.3637374860956618E-2</v>
      </c>
      <c r="R21" s="166">
        <v>2.4928909952606635E-2</v>
      </c>
      <c r="S21" s="106"/>
    </row>
    <row r="22" spans="2:19" ht="20.100000000000001" customHeight="1" x14ac:dyDescent="0.25">
      <c r="B22" s="124" t="s">
        <v>22</v>
      </c>
      <c r="C22" s="161">
        <v>6.6666666666666666E-2</v>
      </c>
      <c r="D22" s="162">
        <v>4.398826979472141E-2</v>
      </c>
      <c r="E22" s="162">
        <v>0.125</v>
      </c>
      <c r="F22" s="163">
        <v>0</v>
      </c>
      <c r="G22" s="166">
        <v>5.1546391752577317E-2</v>
      </c>
      <c r="H22" s="161">
        <v>3.8341968911917101E-2</v>
      </c>
      <c r="I22" s="162">
        <v>4.3358568479008944E-2</v>
      </c>
      <c r="J22" s="162">
        <v>4.49438202247191E-2</v>
      </c>
      <c r="K22" s="163">
        <v>0.5</v>
      </c>
      <c r="L22" s="166">
        <v>4.2046684186118413E-2</v>
      </c>
      <c r="M22" s="161">
        <v>5.1153460381143427E-2</v>
      </c>
      <c r="N22" s="162">
        <v>4.6134663341645885E-2</v>
      </c>
      <c r="O22" s="162">
        <v>6.3157894736842107E-2</v>
      </c>
      <c r="P22" s="163">
        <v>0</v>
      </c>
      <c r="Q22" s="166">
        <v>4.8387096774193547E-2</v>
      </c>
      <c r="R22" s="166">
        <v>4.4644549763033177E-2</v>
      </c>
      <c r="S22" s="106"/>
    </row>
    <row r="23" spans="2:19" ht="20.100000000000001" customHeight="1" x14ac:dyDescent="0.25">
      <c r="B23" s="124" t="s">
        <v>23</v>
      </c>
      <c r="C23" s="161">
        <v>8.1481481481481488E-2</v>
      </c>
      <c r="D23" s="162">
        <v>9.3841642228739003E-2</v>
      </c>
      <c r="E23" s="162">
        <v>0.125</v>
      </c>
      <c r="F23" s="163">
        <v>0</v>
      </c>
      <c r="G23" s="166">
        <v>9.0721649484536079E-2</v>
      </c>
      <c r="H23" s="161">
        <v>0.10051813471502591</v>
      </c>
      <c r="I23" s="162">
        <v>9.0617114016976377E-2</v>
      </c>
      <c r="J23" s="162">
        <v>0.12359550561797752</v>
      </c>
      <c r="K23" s="163">
        <v>0</v>
      </c>
      <c r="L23" s="166">
        <v>9.4450456021023338E-2</v>
      </c>
      <c r="M23" s="161">
        <v>9.2276830491474421E-2</v>
      </c>
      <c r="N23" s="162">
        <v>9.1022443890274321E-2</v>
      </c>
      <c r="O23" s="162">
        <v>7.8947368421052627E-2</v>
      </c>
      <c r="P23" s="163">
        <v>0</v>
      </c>
      <c r="Q23" s="166">
        <v>9.065628476084539E-2</v>
      </c>
      <c r="R23" s="166">
        <v>9.2985781990521321E-2</v>
      </c>
      <c r="S23" s="106"/>
    </row>
    <row r="24" spans="2:19" ht="20.100000000000001" customHeight="1" x14ac:dyDescent="0.25">
      <c r="B24" s="124" t="s">
        <v>24</v>
      </c>
      <c r="C24" s="161">
        <v>9.6296296296296297E-2</v>
      </c>
      <c r="D24" s="162">
        <v>5.2785923753665691E-2</v>
      </c>
      <c r="E24" s="162">
        <v>0</v>
      </c>
      <c r="F24" s="163">
        <v>0</v>
      </c>
      <c r="G24" s="166">
        <v>6.3917525773195871E-2</v>
      </c>
      <c r="H24" s="161">
        <v>8.1347150259067358E-2</v>
      </c>
      <c r="I24" s="162">
        <v>6.3776095434732741E-2</v>
      </c>
      <c r="J24" s="162">
        <v>5.0561797752808987E-2</v>
      </c>
      <c r="K24" s="163">
        <v>0</v>
      </c>
      <c r="L24" s="166">
        <v>6.8635028597928582E-2</v>
      </c>
      <c r="M24" s="161">
        <v>8.5255767301905719E-2</v>
      </c>
      <c r="N24" s="162">
        <v>7.4397339983374902E-2</v>
      </c>
      <c r="O24" s="162">
        <v>6.8421052631578952E-2</v>
      </c>
      <c r="P24" s="163">
        <v>0</v>
      </c>
      <c r="Q24" s="166">
        <v>7.7030033370411574E-2</v>
      </c>
      <c r="R24" s="166">
        <v>7.1279620853080566E-2</v>
      </c>
      <c r="S24" s="106"/>
    </row>
    <row r="25" spans="2:19" ht="20.100000000000001" customHeight="1" x14ac:dyDescent="0.25">
      <c r="B25" s="124" t="s">
        <v>25</v>
      </c>
      <c r="C25" s="161">
        <v>7.4074074074074077E-3</v>
      </c>
      <c r="D25" s="162">
        <v>2.932551319648094E-2</v>
      </c>
      <c r="E25" s="162">
        <v>0</v>
      </c>
      <c r="F25" s="163">
        <v>0</v>
      </c>
      <c r="G25" s="166">
        <v>2.268041237113402E-2</v>
      </c>
      <c r="H25" s="161">
        <v>3.7823834196891191E-2</v>
      </c>
      <c r="I25" s="162">
        <v>3.4411562284927734E-2</v>
      </c>
      <c r="J25" s="162">
        <v>2.247191011235955E-2</v>
      </c>
      <c r="K25" s="163">
        <v>0</v>
      </c>
      <c r="L25" s="166">
        <v>3.5090431287679705E-2</v>
      </c>
      <c r="M25" s="161">
        <v>2.7081243731193579E-2</v>
      </c>
      <c r="N25" s="162">
        <v>2.7015793848711556E-2</v>
      </c>
      <c r="O25" s="162">
        <v>4.2105263157894736E-2</v>
      </c>
      <c r="P25" s="163">
        <v>0</v>
      </c>
      <c r="Q25" s="166">
        <v>2.7808676307007785E-2</v>
      </c>
      <c r="R25" s="166">
        <v>3.2037914691943128E-2</v>
      </c>
      <c r="S25" s="106"/>
    </row>
    <row r="26" spans="2:19" ht="20.100000000000001" customHeight="1" x14ac:dyDescent="0.25">
      <c r="B26" s="124" t="s">
        <v>26</v>
      </c>
      <c r="C26" s="161">
        <v>7.4074074074074077E-3</v>
      </c>
      <c r="D26" s="162">
        <v>1.466275659824047E-2</v>
      </c>
      <c r="E26" s="162">
        <v>0</v>
      </c>
      <c r="F26" s="163">
        <v>0</v>
      </c>
      <c r="G26" s="166">
        <v>1.2371134020618556E-2</v>
      </c>
      <c r="H26" s="161">
        <v>1.3989637305699482E-2</v>
      </c>
      <c r="I26" s="162">
        <v>1.4223445744436798E-2</v>
      </c>
      <c r="J26" s="162">
        <v>2.247191011235955E-2</v>
      </c>
      <c r="K26" s="163">
        <v>0</v>
      </c>
      <c r="L26" s="166">
        <v>1.4376255990106663E-2</v>
      </c>
      <c r="M26" s="161">
        <v>1.8054162487462388E-2</v>
      </c>
      <c r="N26" s="162">
        <v>9.5594347464671662E-3</v>
      </c>
      <c r="O26" s="162">
        <v>1.0526315789473684E-2</v>
      </c>
      <c r="P26" s="163">
        <v>0</v>
      </c>
      <c r="Q26" s="166">
        <v>1.1957730812013349E-2</v>
      </c>
      <c r="R26" s="166">
        <v>1.3459715639810426E-2</v>
      </c>
      <c r="S26" s="106"/>
    </row>
    <row r="27" spans="2:19" ht="20.100000000000001" customHeight="1" x14ac:dyDescent="0.25">
      <c r="B27" s="124" t="s">
        <v>27</v>
      </c>
      <c r="C27" s="161">
        <v>0</v>
      </c>
      <c r="D27" s="162">
        <v>1.1730205278592375E-2</v>
      </c>
      <c r="E27" s="162">
        <v>0</v>
      </c>
      <c r="F27" s="163">
        <v>0</v>
      </c>
      <c r="G27" s="166">
        <v>8.2474226804123713E-3</v>
      </c>
      <c r="H27" s="161">
        <v>7.2538860103626944E-3</v>
      </c>
      <c r="I27" s="162">
        <v>6.6529020417526955E-3</v>
      </c>
      <c r="J27" s="162">
        <v>2.8089887640449437E-2</v>
      </c>
      <c r="K27" s="163">
        <v>0</v>
      </c>
      <c r="L27" s="166">
        <v>7.420003091667955E-3</v>
      </c>
      <c r="M27" s="161">
        <v>1.2036108324974924E-2</v>
      </c>
      <c r="N27" s="162">
        <v>5.8187863674147968E-3</v>
      </c>
      <c r="O27" s="162">
        <v>5.263157894736842E-3</v>
      </c>
      <c r="P27" s="163">
        <v>0</v>
      </c>
      <c r="Q27" s="166">
        <v>7.508342602892102E-3</v>
      </c>
      <c r="R27" s="166">
        <v>7.4881516587677723E-3</v>
      </c>
      <c r="S27" s="106"/>
    </row>
    <row r="28" spans="2:19" ht="20.100000000000001" customHeight="1" x14ac:dyDescent="0.25">
      <c r="B28" s="124" t="s">
        <v>28</v>
      </c>
      <c r="C28" s="161">
        <v>7.4074074074074077E-3</v>
      </c>
      <c r="D28" s="162">
        <v>1.466275659824047E-2</v>
      </c>
      <c r="E28" s="162">
        <v>0</v>
      </c>
      <c r="F28" s="163">
        <v>0</v>
      </c>
      <c r="G28" s="166">
        <v>1.2371134020618556E-2</v>
      </c>
      <c r="H28" s="161">
        <v>9.8445595854922286E-3</v>
      </c>
      <c r="I28" s="162">
        <v>7.34113328745125E-3</v>
      </c>
      <c r="J28" s="162">
        <v>1.6853932584269662E-2</v>
      </c>
      <c r="K28" s="163">
        <v>0</v>
      </c>
      <c r="L28" s="166">
        <v>8.3475034781264491E-3</v>
      </c>
      <c r="M28" s="161">
        <v>7.0210631895687063E-3</v>
      </c>
      <c r="N28" s="162">
        <v>7.0656691604322527E-3</v>
      </c>
      <c r="O28" s="162">
        <v>1.0526315789473684E-2</v>
      </c>
      <c r="P28" s="163">
        <v>0</v>
      </c>
      <c r="Q28" s="166">
        <v>7.2302558398220241E-3</v>
      </c>
      <c r="R28" s="166">
        <v>8.1516587677725114E-3</v>
      </c>
      <c r="S28" s="106"/>
    </row>
    <row r="29" spans="2:19" ht="20.100000000000001" customHeight="1" x14ac:dyDescent="0.25">
      <c r="B29" s="124" t="s">
        <v>29</v>
      </c>
      <c r="C29" s="161">
        <v>7.4074074074074077E-3</v>
      </c>
      <c r="D29" s="162">
        <v>8.7976539589442824E-3</v>
      </c>
      <c r="E29" s="162">
        <v>0</v>
      </c>
      <c r="F29" s="163">
        <v>0</v>
      </c>
      <c r="G29" s="166">
        <v>8.2474226804123713E-3</v>
      </c>
      <c r="H29" s="161">
        <v>5.699481865284974E-3</v>
      </c>
      <c r="I29" s="162">
        <v>8.7175957788483589E-3</v>
      </c>
      <c r="J29" s="162">
        <v>1.1235955056179775E-2</v>
      </c>
      <c r="K29" s="163">
        <v>0</v>
      </c>
      <c r="L29" s="166">
        <v>7.8837532848972016E-3</v>
      </c>
      <c r="M29" s="161">
        <v>5.0150451354062184E-3</v>
      </c>
      <c r="N29" s="162">
        <v>4.1562759767248547E-3</v>
      </c>
      <c r="O29" s="162">
        <v>0</v>
      </c>
      <c r="P29" s="163">
        <v>0</v>
      </c>
      <c r="Q29" s="166">
        <v>4.1713014460511679E-3</v>
      </c>
      <c r="R29" s="166">
        <v>6.6350710900473934E-3</v>
      </c>
      <c r="S29" s="106"/>
    </row>
    <row r="30" spans="2:19" ht="20.100000000000001" customHeight="1" x14ac:dyDescent="0.25">
      <c r="B30" s="124" t="s">
        <v>30</v>
      </c>
      <c r="C30" s="161">
        <v>0</v>
      </c>
      <c r="D30" s="162">
        <v>0</v>
      </c>
      <c r="E30" s="162">
        <v>0</v>
      </c>
      <c r="F30" s="163">
        <v>0</v>
      </c>
      <c r="G30" s="166">
        <v>0</v>
      </c>
      <c r="H30" s="161">
        <v>3.1088082901554403E-3</v>
      </c>
      <c r="I30" s="162">
        <v>2.7529249827942187E-3</v>
      </c>
      <c r="J30" s="162">
        <v>0</v>
      </c>
      <c r="K30" s="163">
        <v>0</v>
      </c>
      <c r="L30" s="166">
        <v>2.782501159375483E-3</v>
      </c>
      <c r="M30" s="161">
        <v>2.0060180541624875E-3</v>
      </c>
      <c r="N30" s="162">
        <v>2.0781379883624274E-3</v>
      </c>
      <c r="O30" s="162">
        <v>0</v>
      </c>
      <c r="P30" s="163">
        <v>0</v>
      </c>
      <c r="Q30" s="166">
        <v>1.946607341490545E-3</v>
      </c>
      <c r="R30" s="166">
        <v>2.3696682464454978E-3</v>
      </c>
      <c r="S30" s="106"/>
    </row>
    <row r="31" spans="2:19" ht="20.100000000000001" customHeight="1" thickBot="1" x14ac:dyDescent="0.3">
      <c r="B31" s="124" t="s">
        <v>31</v>
      </c>
      <c r="C31" s="161">
        <v>0</v>
      </c>
      <c r="D31" s="162">
        <v>8.7976539589442824E-3</v>
      </c>
      <c r="E31" s="162">
        <v>0</v>
      </c>
      <c r="F31" s="163">
        <v>0</v>
      </c>
      <c r="G31" s="166">
        <v>6.1855670103092781E-3</v>
      </c>
      <c r="H31" s="167">
        <v>5.1813471502590676E-3</v>
      </c>
      <c r="I31" s="162">
        <v>3.2117458132599219E-3</v>
      </c>
      <c r="J31" s="162">
        <v>5.6179775280898875E-3</v>
      </c>
      <c r="K31" s="163">
        <v>0</v>
      </c>
      <c r="L31" s="166">
        <v>3.8645849435770597E-3</v>
      </c>
      <c r="M31" s="161">
        <v>1.0030090270812437E-2</v>
      </c>
      <c r="N31" s="162">
        <v>4.57190357439734E-3</v>
      </c>
      <c r="O31" s="162">
        <v>5.263157894736842E-3</v>
      </c>
      <c r="P31" s="163">
        <v>0</v>
      </c>
      <c r="Q31" s="166">
        <v>6.1179087875417133E-3</v>
      </c>
      <c r="R31" s="166">
        <v>4.7393364928909956E-3</v>
      </c>
      <c r="S31" s="106"/>
    </row>
    <row r="32" spans="2:19" ht="20.100000000000001" customHeight="1" thickTop="1" thickBot="1" x14ac:dyDescent="0.3">
      <c r="B32" s="141" t="s">
        <v>32</v>
      </c>
      <c r="C32" s="168">
        <v>1</v>
      </c>
      <c r="D32" s="169">
        <v>0.99999999999999967</v>
      </c>
      <c r="E32" s="169">
        <v>1</v>
      </c>
      <c r="F32" s="170">
        <v>1</v>
      </c>
      <c r="G32" s="171">
        <v>1</v>
      </c>
      <c r="H32" s="168">
        <v>1</v>
      </c>
      <c r="I32" s="169">
        <v>1</v>
      </c>
      <c r="J32" s="169">
        <v>1.0000000000000002</v>
      </c>
      <c r="K32" s="170">
        <v>1</v>
      </c>
      <c r="L32" s="171">
        <v>1</v>
      </c>
      <c r="M32" s="168">
        <v>1</v>
      </c>
      <c r="N32" s="169">
        <v>1.0000000000000002</v>
      </c>
      <c r="O32" s="169">
        <v>1</v>
      </c>
      <c r="P32" s="170">
        <v>1</v>
      </c>
      <c r="Q32" s="171">
        <v>1</v>
      </c>
      <c r="R32" s="171">
        <v>1</v>
      </c>
      <c r="S32" s="106"/>
    </row>
    <row r="33" spans="2:18" ht="16.5" thickTop="1" thickBot="1" x14ac:dyDescent="0.3">
      <c r="B33" s="95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2:18" ht="15.75" thickTop="1" x14ac:dyDescent="0.25">
      <c r="B34" s="180" t="s">
        <v>36</v>
      </c>
      <c r="C34" s="181"/>
      <c r="D34" s="181"/>
      <c r="E34" s="139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107"/>
      <c r="R34" s="107"/>
    </row>
    <row r="35" spans="2:18" ht="15.75" thickBot="1" x14ac:dyDescent="0.3">
      <c r="B35" s="182" t="s">
        <v>199</v>
      </c>
      <c r="C35" s="183"/>
      <c r="D35" s="183"/>
      <c r="E35" s="140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108"/>
    </row>
    <row r="36" spans="2:18" ht="15.75" thickTop="1" x14ac:dyDescent="0.2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37"/>
  <sheetViews>
    <sheetView zoomScale="80" zoomScaleNormal="80" workbookViewId="0">
      <selection activeCell="Q5" sqref="Q5:Q31"/>
    </sheetView>
  </sheetViews>
  <sheetFormatPr baseColWidth="10" defaultColWidth="9.140625" defaultRowHeight="15" x14ac:dyDescent="0.25"/>
  <cols>
    <col min="1" max="1" width="9.140625" style="81"/>
    <col min="2" max="16" width="13.7109375" style="81" customWidth="1"/>
    <col min="17" max="16384" width="9.140625" style="81"/>
  </cols>
  <sheetData>
    <row r="1" spans="2:17" ht="15.75" thickBot="1" x14ac:dyDescent="0.3"/>
    <row r="2" spans="2:17" ht="24.95" customHeight="1" thickTop="1" thickBot="1" x14ac:dyDescent="0.3">
      <c r="B2" s="301" t="s">
        <v>283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3"/>
    </row>
    <row r="3" spans="2:17" ht="24.95" customHeight="1" thickTop="1" thickBot="1" x14ac:dyDescent="0.3">
      <c r="B3" s="304" t="s">
        <v>84</v>
      </c>
      <c r="C3" s="333" t="s">
        <v>204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9"/>
      <c r="O3" s="310" t="s">
        <v>32</v>
      </c>
      <c r="P3" s="311"/>
    </row>
    <row r="4" spans="2:17" ht="24.95" customHeight="1" thickTop="1" thickBot="1" x14ac:dyDescent="0.3">
      <c r="B4" s="306"/>
      <c r="C4" s="333" t="s">
        <v>205</v>
      </c>
      <c r="D4" s="334"/>
      <c r="E4" s="335" t="s">
        <v>206</v>
      </c>
      <c r="F4" s="334"/>
      <c r="G4" s="335" t="s">
        <v>207</v>
      </c>
      <c r="H4" s="334"/>
      <c r="I4" s="335" t="s">
        <v>208</v>
      </c>
      <c r="J4" s="334"/>
      <c r="K4" s="335" t="s">
        <v>209</v>
      </c>
      <c r="L4" s="334"/>
      <c r="M4" s="308" t="s">
        <v>210</v>
      </c>
      <c r="N4" s="308"/>
      <c r="O4" s="314"/>
      <c r="P4" s="315"/>
    </row>
    <row r="5" spans="2:17" ht="24.95" customHeight="1" thickTop="1" thickBot="1" x14ac:dyDescent="0.3">
      <c r="B5" s="307"/>
      <c r="C5" s="172" t="s">
        <v>5</v>
      </c>
      <c r="D5" s="173" t="s">
        <v>6</v>
      </c>
      <c r="E5" s="174" t="s">
        <v>5</v>
      </c>
      <c r="F5" s="173" t="s">
        <v>6</v>
      </c>
      <c r="G5" s="174" t="s">
        <v>5</v>
      </c>
      <c r="H5" s="173" t="s">
        <v>6</v>
      </c>
      <c r="I5" s="174" t="s">
        <v>5</v>
      </c>
      <c r="J5" s="173" t="s">
        <v>6</v>
      </c>
      <c r="K5" s="174" t="s">
        <v>5</v>
      </c>
      <c r="L5" s="173" t="s">
        <v>6</v>
      </c>
      <c r="M5" s="174" t="s">
        <v>5</v>
      </c>
      <c r="N5" s="137" t="s">
        <v>6</v>
      </c>
      <c r="O5" s="172" t="s">
        <v>5</v>
      </c>
      <c r="P5" s="138" t="s">
        <v>6</v>
      </c>
    </row>
    <row r="6" spans="2:17" ht="20.100000000000001" customHeight="1" thickTop="1" x14ac:dyDescent="0.25">
      <c r="B6" s="124" t="s">
        <v>7</v>
      </c>
      <c r="C6" s="125">
        <v>8</v>
      </c>
      <c r="D6" s="175">
        <v>2.2099447513812154E-2</v>
      </c>
      <c r="E6" s="127">
        <v>8</v>
      </c>
      <c r="F6" s="175">
        <v>1.3939710751001916E-3</v>
      </c>
      <c r="G6" s="127">
        <v>1</v>
      </c>
      <c r="H6" s="175">
        <v>9.99000999000999E-4</v>
      </c>
      <c r="I6" s="127">
        <v>2</v>
      </c>
      <c r="J6" s="175">
        <v>8.4459459459459464E-4</v>
      </c>
      <c r="K6" s="127">
        <v>0</v>
      </c>
      <c r="L6" s="175">
        <v>0</v>
      </c>
      <c r="M6" s="127">
        <v>2</v>
      </c>
      <c r="N6" s="176">
        <v>1.9361084220716361E-3</v>
      </c>
      <c r="O6" s="133">
        <v>21</v>
      </c>
      <c r="P6" s="177">
        <v>1.9905213270142181E-3</v>
      </c>
      <c r="Q6" s="106"/>
    </row>
    <row r="7" spans="2:17" ht="20.100000000000001" customHeight="1" x14ac:dyDescent="0.25">
      <c r="B7" s="124" t="s">
        <v>8</v>
      </c>
      <c r="C7" s="125">
        <v>2</v>
      </c>
      <c r="D7" s="175">
        <v>5.5248618784530384E-3</v>
      </c>
      <c r="E7" s="127">
        <v>3</v>
      </c>
      <c r="F7" s="175">
        <v>5.2273915316257186E-4</v>
      </c>
      <c r="G7" s="127">
        <v>2</v>
      </c>
      <c r="H7" s="175">
        <v>1.998001998001998E-3</v>
      </c>
      <c r="I7" s="127">
        <v>0</v>
      </c>
      <c r="J7" s="175">
        <v>0</v>
      </c>
      <c r="K7" s="127">
        <v>0</v>
      </c>
      <c r="L7" s="175">
        <v>0</v>
      </c>
      <c r="M7" s="127">
        <v>0</v>
      </c>
      <c r="N7" s="176">
        <v>0</v>
      </c>
      <c r="O7" s="133">
        <v>7</v>
      </c>
      <c r="P7" s="177">
        <v>6.6350710900473929E-4</v>
      </c>
      <c r="Q7" s="106"/>
    </row>
    <row r="8" spans="2:17" ht="20.100000000000001" customHeight="1" x14ac:dyDescent="0.25">
      <c r="B8" s="124" t="s">
        <v>9</v>
      </c>
      <c r="C8" s="125">
        <v>1</v>
      </c>
      <c r="D8" s="175">
        <v>2.7624309392265192E-3</v>
      </c>
      <c r="E8" s="127">
        <v>4</v>
      </c>
      <c r="F8" s="175">
        <v>6.9698553755009581E-4</v>
      </c>
      <c r="G8" s="127">
        <v>0</v>
      </c>
      <c r="H8" s="175">
        <v>0</v>
      </c>
      <c r="I8" s="127">
        <v>0</v>
      </c>
      <c r="J8" s="175">
        <v>0</v>
      </c>
      <c r="K8" s="127">
        <v>0</v>
      </c>
      <c r="L8" s="175">
        <v>0</v>
      </c>
      <c r="M8" s="127">
        <v>0</v>
      </c>
      <c r="N8" s="176">
        <v>0</v>
      </c>
      <c r="O8" s="133">
        <v>5</v>
      </c>
      <c r="P8" s="177">
        <v>4.7393364928909954E-4</v>
      </c>
      <c r="Q8" s="106"/>
    </row>
    <row r="9" spans="2:17" ht="20.100000000000001" customHeight="1" x14ac:dyDescent="0.25">
      <c r="B9" s="124" t="s">
        <v>10</v>
      </c>
      <c r="C9" s="125">
        <v>3</v>
      </c>
      <c r="D9" s="175">
        <v>8.2872928176795577E-3</v>
      </c>
      <c r="E9" s="127">
        <v>3</v>
      </c>
      <c r="F9" s="175">
        <v>5.2273915316257186E-4</v>
      </c>
      <c r="G9" s="127">
        <v>2</v>
      </c>
      <c r="H9" s="175">
        <v>1.998001998001998E-3</v>
      </c>
      <c r="I9" s="127">
        <v>1</v>
      </c>
      <c r="J9" s="175">
        <v>4.2229729729729732E-4</v>
      </c>
      <c r="K9" s="127">
        <v>0</v>
      </c>
      <c r="L9" s="175">
        <v>0</v>
      </c>
      <c r="M9" s="127">
        <v>0</v>
      </c>
      <c r="N9" s="176">
        <v>0</v>
      </c>
      <c r="O9" s="133">
        <v>9</v>
      </c>
      <c r="P9" s="177">
        <v>8.5308056872037915E-4</v>
      </c>
      <c r="Q9" s="106"/>
    </row>
    <row r="10" spans="2:17" ht="20.100000000000001" customHeight="1" x14ac:dyDescent="0.25">
      <c r="B10" s="124" t="s">
        <v>11</v>
      </c>
      <c r="C10" s="125">
        <v>10</v>
      </c>
      <c r="D10" s="175">
        <v>2.7624309392265192E-2</v>
      </c>
      <c r="E10" s="127">
        <v>22</v>
      </c>
      <c r="F10" s="175">
        <v>3.8334204565255272E-3</v>
      </c>
      <c r="G10" s="127">
        <v>10</v>
      </c>
      <c r="H10" s="175">
        <v>9.99000999000999E-3</v>
      </c>
      <c r="I10" s="127">
        <v>2</v>
      </c>
      <c r="J10" s="175">
        <v>8.4459459459459464E-4</v>
      </c>
      <c r="K10" s="127">
        <v>0</v>
      </c>
      <c r="L10" s="175">
        <v>0</v>
      </c>
      <c r="M10" s="127">
        <v>1</v>
      </c>
      <c r="N10" s="176">
        <v>9.6805421103581804E-4</v>
      </c>
      <c r="O10" s="133">
        <v>45</v>
      </c>
      <c r="P10" s="177">
        <v>4.2654028436018955E-3</v>
      </c>
      <c r="Q10" s="106"/>
    </row>
    <row r="11" spans="2:17" ht="20.100000000000001" customHeight="1" x14ac:dyDescent="0.25">
      <c r="B11" s="124" t="s">
        <v>12</v>
      </c>
      <c r="C11" s="125">
        <v>39</v>
      </c>
      <c r="D11" s="175">
        <v>0.10773480662983426</v>
      </c>
      <c r="E11" s="127">
        <v>115</v>
      </c>
      <c r="F11" s="175">
        <v>2.0038334204565255E-2</v>
      </c>
      <c r="G11" s="127">
        <v>66</v>
      </c>
      <c r="H11" s="175">
        <v>6.5934065934065936E-2</v>
      </c>
      <c r="I11" s="127">
        <v>22</v>
      </c>
      <c r="J11" s="175">
        <v>9.2905405405405411E-3</v>
      </c>
      <c r="K11" s="127">
        <v>2</v>
      </c>
      <c r="L11" s="175">
        <v>4.2553191489361701E-2</v>
      </c>
      <c r="M11" s="127">
        <v>12</v>
      </c>
      <c r="N11" s="176">
        <v>1.1616650532429816E-2</v>
      </c>
      <c r="O11" s="133">
        <v>256</v>
      </c>
      <c r="P11" s="177">
        <v>2.4265402843601895E-2</v>
      </c>
      <c r="Q11" s="106"/>
    </row>
    <row r="12" spans="2:17" ht="20.100000000000001" customHeight="1" x14ac:dyDescent="0.25">
      <c r="B12" s="124" t="s">
        <v>13</v>
      </c>
      <c r="C12" s="125">
        <v>54</v>
      </c>
      <c r="D12" s="175">
        <v>0.14917127071823205</v>
      </c>
      <c r="E12" s="127">
        <v>420</v>
      </c>
      <c r="F12" s="175">
        <v>7.3183481442760059E-2</v>
      </c>
      <c r="G12" s="127">
        <v>123</v>
      </c>
      <c r="H12" s="175">
        <v>0.12287712287712288</v>
      </c>
      <c r="I12" s="127">
        <v>165</v>
      </c>
      <c r="J12" s="175">
        <v>6.9679054054054057E-2</v>
      </c>
      <c r="K12" s="127">
        <v>4</v>
      </c>
      <c r="L12" s="175">
        <v>8.5106382978723402E-2</v>
      </c>
      <c r="M12" s="127">
        <v>56</v>
      </c>
      <c r="N12" s="176">
        <v>5.4211035818005807E-2</v>
      </c>
      <c r="O12" s="133">
        <v>822</v>
      </c>
      <c r="P12" s="177">
        <v>7.7914691943127959E-2</v>
      </c>
      <c r="Q12" s="106"/>
    </row>
    <row r="13" spans="2:17" ht="20.100000000000001" customHeight="1" x14ac:dyDescent="0.25">
      <c r="B13" s="124" t="s">
        <v>14</v>
      </c>
      <c r="C13" s="125">
        <v>58</v>
      </c>
      <c r="D13" s="175">
        <v>0.16022099447513813</v>
      </c>
      <c r="E13" s="127">
        <v>1302</v>
      </c>
      <c r="F13" s="175">
        <v>0.2268687924725562</v>
      </c>
      <c r="G13" s="127">
        <v>228</v>
      </c>
      <c r="H13" s="175">
        <v>0.22777222777222778</v>
      </c>
      <c r="I13" s="127">
        <v>506</v>
      </c>
      <c r="J13" s="175">
        <v>0.21368243243243243</v>
      </c>
      <c r="K13" s="127">
        <v>5</v>
      </c>
      <c r="L13" s="175">
        <v>0.10638297872340426</v>
      </c>
      <c r="M13" s="127">
        <v>254</v>
      </c>
      <c r="N13" s="176">
        <v>0.24588576960309777</v>
      </c>
      <c r="O13" s="133">
        <v>2353</v>
      </c>
      <c r="P13" s="177">
        <v>0.22303317535545022</v>
      </c>
      <c r="Q13" s="106"/>
    </row>
    <row r="14" spans="2:17" ht="20.100000000000001" customHeight="1" x14ac:dyDescent="0.25">
      <c r="B14" s="124" t="s">
        <v>15</v>
      </c>
      <c r="C14" s="125">
        <v>23</v>
      </c>
      <c r="D14" s="175">
        <v>6.3535911602209949E-2</v>
      </c>
      <c r="E14" s="127">
        <v>1074</v>
      </c>
      <c r="F14" s="175">
        <v>0.18714061683220073</v>
      </c>
      <c r="G14" s="127">
        <v>78</v>
      </c>
      <c r="H14" s="175">
        <v>7.792207792207792E-2</v>
      </c>
      <c r="I14" s="127">
        <v>486</v>
      </c>
      <c r="J14" s="175">
        <v>0.20523648648648649</v>
      </c>
      <c r="K14" s="127">
        <v>4</v>
      </c>
      <c r="L14" s="175">
        <v>8.5106382978723402E-2</v>
      </c>
      <c r="M14" s="127">
        <v>199</v>
      </c>
      <c r="N14" s="176">
        <v>0.19264278799612777</v>
      </c>
      <c r="O14" s="133">
        <v>1864</v>
      </c>
      <c r="P14" s="177">
        <v>0.17668246445497629</v>
      </c>
      <c r="Q14" s="106"/>
    </row>
    <row r="15" spans="2:17" ht="20.100000000000001" customHeight="1" x14ac:dyDescent="0.25">
      <c r="B15" s="124" t="s">
        <v>16</v>
      </c>
      <c r="C15" s="125">
        <v>3</v>
      </c>
      <c r="D15" s="175">
        <v>8.2872928176795577E-3</v>
      </c>
      <c r="E15" s="127">
        <v>240</v>
      </c>
      <c r="F15" s="175">
        <v>4.181913225300575E-2</v>
      </c>
      <c r="G15" s="127">
        <v>21</v>
      </c>
      <c r="H15" s="175">
        <v>2.097902097902098E-2</v>
      </c>
      <c r="I15" s="127">
        <v>109</v>
      </c>
      <c r="J15" s="175">
        <v>4.6030405405405407E-2</v>
      </c>
      <c r="K15" s="127">
        <v>1</v>
      </c>
      <c r="L15" s="175">
        <v>2.1276595744680851E-2</v>
      </c>
      <c r="M15" s="127">
        <v>42</v>
      </c>
      <c r="N15" s="176">
        <v>4.0658276863504358E-2</v>
      </c>
      <c r="O15" s="133">
        <v>416</v>
      </c>
      <c r="P15" s="177">
        <v>3.9431279620853084E-2</v>
      </c>
      <c r="Q15" s="106"/>
    </row>
    <row r="16" spans="2:17" ht="20.100000000000001" customHeight="1" x14ac:dyDescent="0.25">
      <c r="B16" s="124" t="s">
        <v>17</v>
      </c>
      <c r="C16" s="125">
        <v>6</v>
      </c>
      <c r="D16" s="175">
        <v>1.6574585635359115E-2</v>
      </c>
      <c r="E16" s="127">
        <v>107</v>
      </c>
      <c r="F16" s="175">
        <v>1.8644363129465064E-2</v>
      </c>
      <c r="G16" s="127">
        <v>23</v>
      </c>
      <c r="H16" s="175">
        <v>2.2977022977022976E-2</v>
      </c>
      <c r="I16" s="127">
        <v>42</v>
      </c>
      <c r="J16" s="175">
        <v>1.7736486486486486E-2</v>
      </c>
      <c r="K16" s="127">
        <v>0</v>
      </c>
      <c r="L16" s="175">
        <v>0</v>
      </c>
      <c r="M16" s="127">
        <v>28</v>
      </c>
      <c r="N16" s="176">
        <v>2.7105517909002903E-2</v>
      </c>
      <c r="O16" s="133">
        <v>206</v>
      </c>
      <c r="P16" s="177">
        <v>1.9526066350710899E-2</v>
      </c>
      <c r="Q16" s="106"/>
    </row>
    <row r="17" spans="2:17" ht="20.100000000000001" customHeight="1" x14ac:dyDescent="0.25">
      <c r="B17" s="124" t="s">
        <v>18</v>
      </c>
      <c r="C17" s="125">
        <v>8</v>
      </c>
      <c r="D17" s="175">
        <v>2.2099447513812154E-2</v>
      </c>
      <c r="E17" s="127">
        <v>107</v>
      </c>
      <c r="F17" s="175">
        <v>1.8644363129465064E-2</v>
      </c>
      <c r="G17" s="127">
        <v>42</v>
      </c>
      <c r="H17" s="175">
        <v>4.195804195804196E-2</v>
      </c>
      <c r="I17" s="127">
        <v>56</v>
      </c>
      <c r="J17" s="175">
        <v>2.364864864864865E-2</v>
      </c>
      <c r="K17" s="127">
        <v>1</v>
      </c>
      <c r="L17" s="175">
        <v>2.1276595744680851E-2</v>
      </c>
      <c r="M17" s="127">
        <v>31</v>
      </c>
      <c r="N17" s="176">
        <v>3.0009680542110357E-2</v>
      </c>
      <c r="O17" s="133">
        <v>245</v>
      </c>
      <c r="P17" s="177">
        <v>2.3222748815165877E-2</v>
      </c>
      <c r="Q17" s="106"/>
    </row>
    <row r="18" spans="2:17" ht="20.100000000000001" customHeight="1" x14ac:dyDescent="0.25">
      <c r="B18" s="124" t="s">
        <v>19</v>
      </c>
      <c r="C18" s="125">
        <v>12</v>
      </c>
      <c r="D18" s="175">
        <v>3.3149171270718231E-2</v>
      </c>
      <c r="E18" s="127">
        <v>329</v>
      </c>
      <c r="F18" s="175">
        <v>5.732706046349538E-2</v>
      </c>
      <c r="G18" s="127">
        <v>85</v>
      </c>
      <c r="H18" s="175">
        <v>8.4915084915084912E-2</v>
      </c>
      <c r="I18" s="127">
        <v>118</v>
      </c>
      <c r="J18" s="175">
        <v>4.9831081081081079E-2</v>
      </c>
      <c r="K18" s="127">
        <v>5</v>
      </c>
      <c r="L18" s="175">
        <v>0.10638297872340426</v>
      </c>
      <c r="M18" s="127">
        <v>53</v>
      </c>
      <c r="N18" s="176">
        <v>5.1306873184898356E-2</v>
      </c>
      <c r="O18" s="133">
        <v>602</v>
      </c>
      <c r="P18" s="177">
        <v>5.706161137440758E-2</v>
      </c>
      <c r="Q18" s="106"/>
    </row>
    <row r="19" spans="2:17" ht="20.100000000000001" customHeight="1" x14ac:dyDescent="0.25">
      <c r="B19" s="124" t="s">
        <v>20</v>
      </c>
      <c r="C19" s="125">
        <v>18</v>
      </c>
      <c r="D19" s="175">
        <v>4.9723756906077346E-2</v>
      </c>
      <c r="E19" s="127">
        <v>233</v>
      </c>
      <c r="F19" s="175">
        <v>4.0599407562293084E-2</v>
      </c>
      <c r="G19" s="127">
        <v>42</v>
      </c>
      <c r="H19" s="175">
        <v>4.195804195804196E-2</v>
      </c>
      <c r="I19" s="127">
        <v>102</v>
      </c>
      <c r="J19" s="175">
        <v>4.3074324324324322E-2</v>
      </c>
      <c r="K19" s="127">
        <v>4</v>
      </c>
      <c r="L19" s="175">
        <v>8.5106382978723402E-2</v>
      </c>
      <c r="M19" s="127">
        <v>43</v>
      </c>
      <c r="N19" s="176">
        <v>4.1626331074540175E-2</v>
      </c>
      <c r="O19" s="133">
        <v>442</v>
      </c>
      <c r="P19" s="177">
        <v>4.1895734597156398E-2</v>
      </c>
      <c r="Q19" s="106"/>
    </row>
    <row r="20" spans="2:17" ht="20.100000000000001" customHeight="1" x14ac:dyDescent="0.25">
      <c r="B20" s="124" t="s">
        <v>21</v>
      </c>
      <c r="C20" s="125">
        <v>6</v>
      </c>
      <c r="D20" s="175">
        <v>1.6574585635359115E-2</v>
      </c>
      <c r="E20" s="127">
        <v>129</v>
      </c>
      <c r="F20" s="175">
        <v>2.2477783585990591E-2</v>
      </c>
      <c r="G20" s="127">
        <v>48</v>
      </c>
      <c r="H20" s="175">
        <v>4.7952047952047952E-2</v>
      </c>
      <c r="I20" s="127">
        <v>55</v>
      </c>
      <c r="J20" s="175">
        <v>2.322635135135135E-2</v>
      </c>
      <c r="K20" s="127">
        <v>1</v>
      </c>
      <c r="L20" s="175">
        <v>2.1276595744680851E-2</v>
      </c>
      <c r="M20" s="127">
        <v>24</v>
      </c>
      <c r="N20" s="176">
        <v>2.3233301064859633E-2</v>
      </c>
      <c r="O20" s="133">
        <v>263</v>
      </c>
      <c r="P20" s="177">
        <v>2.4928909952606635E-2</v>
      </c>
      <c r="Q20" s="106"/>
    </row>
    <row r="21" spans="2:17" ht="20.100000000000001" customHeight="1" x14ac:dyDescent="0.25">
      <c r="B21" s="124" t="s">
        <v>22</v>
      </c>
      <c r="C21" s="125">
        <v>14</v>
      </c>
      <c r="D21" s="175">
        <v>3.8674033149171269E-2</v>
      </c>
      <c r="E21" s="127">
        <v>260</v>
      </c>
      <c r="F21" s="175">
        <v>4.5304059940756231E-2</v>
      </c>
      <c r="G21" s="127">
        <v>58</v>
      </c>
      <c r="H21" s="175">
        <v>5.7942057942057944E-2</v>
      </c>
      <c r="I21" s="127">
        <v>85</v>
      </c>
      <c r="J21" s="175">
        <v>3.5895270270270271E-2</v>
      </c>
      <c r="K21" s="127">
        <v>2</v>
      </c>
      <c r="L21" s="175">
        <v>4.2553191489361701E-2</v>
      </c>
      <c r="M21" s="127">
        <v>52</v>
      </c>
      <c r="N21" s="176">
        <v>5.033881897386254E-2</v>
      </c>
      <c r="O21" s="133">
        <v>471</v>
      </c>
      <c r="P21" s="177">
        <v>4.4644549763033177E-2</v>
      </c>
      <c r="Q21" s="106"/>
    </row>
    <row r="22" spans="2:17" ht="20.100000000000001" customHeight="1" x14ac:dyDescent="0.25">
      <c r="B22" s="124" t="s">
        <v>23</v>
      </c>
      <c r="C22" s="125">
        <v>40</v>
      </c>
      <c r="D22" s="175">
        <v>0.11049723756906077</v>
      </c>
      <c r="E22" s="127">
        <v>526</v>
      </c>
      <c r="F22" s="175">
        <v>9.1653598187837595E-2</v>
      </c>
      <c r="G22" s="127">
        <v>76</v>
      </c>
      <c r="H22" s="175">
        <v>7.5924075924075921E-2</v>
      </c>
      <c r="I22" s="127">
        <v>228</v>
      </c>
      <c r="J22" s="175">
        <v>9.6283783783783786E-2</v>
      </c>
      <c r="K22" s="127">
        <v>8</v>
      </c>
      <c r="L22" s="175">
        <v>0.1702127659574468</v>
      </c>
      <c r="M22" s="127">
        <v>103</v>
      </c>
      <c r="N22" s="176">
        <v>9.9709583736689256E-2</v>
      </c>
      <c r="O22" s="133">
        <v>981</v>
      </c>
      <c r="P22" s="177">
        <v>9.2985781990521321E-2</v>
      </c>
      <c r="Q22" s="106"/>
    </row>
    <row r="23" spans="2:17" ht="20.100000000000001" customHeight="1" x14ac:dyDescent="0.25">
      <c r="B23" s="124" t="s">
        <v>24</v>
      </c>
      <c r="C23" s="125">
        <v>19</v>
      </c>
      <c r="D23" s="175">
        <v>5.2486187845303865E-2</v>
      </c>
      <c r="E23" s="127">
        <v>444</v>
      </c>
      <c r="F23" s="175">
        <v>7.7365394668060639E-2</v>
      </c>
      <c r="G23" s="127">
        <v>39</v>
      </c>
      <c r="H23" s="175">
        <v>3.896103896103896E-2</v>
      </c>
      <c r="I23" s="127">
        <v>185</v>
      </c>
      <c r="J23" s="175">
        <v>7.8125E-2</v>
      </c>
      <c r="K23" s="127">
        <v>6</v>
      </c>
      <c r="L23" s="175">
        <v>0.1276595744680851</v>
      </c>
      <c r="M23" s="127">
        <v>59</v>
      </c>
      <c r="N23" s="176">
        <v>5.7115198451113264E-2</v>
      </c>
      <c r="O23" s="133">
        <v>752</v>
      </c>
      <c r="P23" s="177">
        <v>7.1279620853080566E-2</v>
      </c>
      <c r="Q23" s="106"/>
    </row>
    <row r="24" spans="2:17" ht="20.100000000000001" customHeight="1" x14ac:dyDescent="0.25">
      <c r="B24" s="124" t="s">
        <v>25</v>
      </c>
      <c r="C24" s="125">
        <v>7</v>
      </c>
      <c r="D24" s="175">
        <v>1.9337016574585635E-2</v>
      </c>
      <c r="E24" s="127">
        <v>179</v>
      </c>
      <c r="F24" s="175">
        <v>3.1190102805366788E-2</v>
      </c>
      <c r="G24" s="127">
        <v>22</v>
      </c>
      <c r="H24" s="175">
        <v>2.197802197802198E-2</v>
      </c>
      <c r="I24" s="127">
        <v>94</v>
      </c>
      <c r="J24" s="175">
        <v>3.9695945945945943E-2</v>
      </c>
      <c r="K24" s="127">
        <v>1</v>
      </c>
      <c r="L24" s="175">
        <v>2.1276595744680851E-2</v>
      </c>
      <c r="M24" s="127">
        <v>35</v>
      </c>
      <c r="N24" s="176">
        <v>3.3881897386253627E-2</v>
      </c>
      <c r="O24" s="133">
        <v>338</v>
      </c>
      <c r="P24" s="177">
        <v>3.2037914691943128E-2</v>
      </c>
      <c r="Q24" s="106"/>
    </row>
    <row r="25" spans="2:17" ht="20.100000000000001" customHeight="1" x14ac:dyDescent="0.25">
      <c r="B25" s="124" t="s">
        <v>26</v>
      </c>
      <c r="C25" s="125">
        <v>6</v>
      </c>
      <c r="D25" s="175">
        <v>1.6574585635359115E-2</v>
      </c>
      <c r="E25" s="127">
        <v>79</v>
      </c>
      <c r="F25" s="175">
        <v>1.3765464366614393E-2</v>
      </c>
      <c r="G25" s="127">
        <v>13</v>
      </c>
      <c r="H25" s="175">
        <v>1.2987012987012988E-2</v>
      </c>
      <c r="I25" s="127">
        <v>31</v>
      </c>
      <c r="J25" s="175">
        <v>1.3091216216216216E-2</v>
      </c>
      <c r="K25" s="127">
        <v>0</v>
      </c>
      <c r="L25" s="175">
        <v>0</v>
      </c>
      <c r="M25" s="127">
        <v>13</v>
      </c>
      <c r="N25" s="176">
        <v>1.2584704743465635E-2</v>
      </c>
      <c r="O25" s="133">
        <v>142</v>
      </c>
      <c r="P25" s="177">
        <v>1.3459715639810426E-2</v>
      </c>
      <c r="Q25" s="106"/>
    </row>
    <row r="26" spans="2:17" ht="20.100000000000001" customHeight="1" x14ac:dyDescent="0.25">
      <c r="B26" s="124" t="s">
        <v>27</v>
      </c>
      <c r="C26" s="125">
        <v>6</v>
      </c>
      <c r="D26" s="175">
        <v>1.6574585635359115E-2</v>
      </c>
      <c r="E26" s="127">
        <v>34</v>
      </c>
      <c r="F26" s="175">
        <v>5.924377069175815E-3</v>
      </c>
      <c r="G26" s="127">
        <v>7</v>
      </c>
      <c r="H26" s="175">
        <v>6.993006993006993E-3</v>
      </c>
      <c r="I26" s="127">
        <v>24</v>
      </c>
      <c r="J26" s="175">
        <v>1.0135135135135136E-2</v>
      </c>
      <c r="K26" s="127">
        <v>1</v>
      </c>
      <c r="L26" s="175">
        <v>2.1276595744680851E-2</v>
      </c>
      <c r="M26" s="127">
        <v>7</v>
      </c>
      <c r="N26" s="176">
        <v>6.7763794772507258E-3</v>
      </c>
      <c r="O26" s="133">
        <v>79</v>
      </c>
      <c r="P26" s="177">
        <v>7.4881516587677723E-3</v>
      </c>
      <c r="Q26" s="106"/>
    </row>
    <row r="27" spans="2:17" ht="20.100000000000001" customHeight="1" x14ac:dyDescent="0.25">
      <c r="B27" s="124" t="s">
        <v>28</v>
      </c>
      <c r="C27" s="125">
        <v>9</v>
      </c>
      <c r="D27" s="175">
        <v>2.4861878453038673E-2</v>
      </c>
      <c r="E27" s="127">
        <v>46</v>
      </c>
      <c r="F27" s="175">
        <v>8.015333681826102E-3</v>
      </c>
      <c r="G27" s="127">
        <v>6</v>
      </c>
      <c r="H27" s="175">
        <v>5.994005994005994E-3</v>
      </c>
      <c r="I27" s="127">
        <v>20</v>
      </c>
      <c r="J27" s="175">
        <v>8.4459459459459464E-3</v>
      </c>
      <c r="K27" s="127">
        <v>0</v>
      </c>
      <c r="L27" s="175">
        <v>0</v>
      </c>
      <c r="M27" s="127">
        <v>5</v>
      </c>
      <c r="N27" s="176">
        <v>4.8402710551790898E-3</v>
      </c>
      <c r="O27" s="133">
        <v>86</v>
      </c>
      <c r="P27" s="177">
        <v>8.1516587677725114E-3</v>
      </c>
      <c r="Q27" s="106"/>
    </row>
    <row r="28" spans="2:17" ht="20.100000000000001" customHeight="1" x14ac:dyDescent="0.25">
      <c r="B28" s="124" t="s">
        <v>29</v>
      </c>
      <c r="C28" s="125">
        <v>6</v>
      </c>
      <c r="D28" s="175">
        <v>1.6574585635359115E-2</v>
      </c>
      <c r="E28" s="127">
        <v>31</v>
      </c>
      <c r="F28" s="175">
        <v>5.4016379160132426E-3</v>
      </c>
      <c r="G28" s="127">
        <v>3</v>
      </c>
      <c r="H28" s="175">
        <v>2.997002997002997E-3</v>
      </c>
      <c r="I28" s="127">
        <v>25</v>
      </c>
      <c r="J28" s="175">
        <v>1.0557432432432432E-2</v>
      </c>
      <c r="K28" s="127">
        <v>2</v>
      </c>
      <c r="L28" s="175">
        <v>4.2553191489361701E-2</v>
      </c>
      <c r="M28" s="127">
        <v>3</v>
      </c>
      <c r="N28" s="176">
        <v>2.9041626331074541E-3</v>
      </c>
      <c r="O28" s="133">
        <v>70</v>
      </c>
      <c r="P28" s="177">
        <v>6.6350710900473934E-3</v>
      </c>
      <c r="Q28" s="106"/>
    </row>
    <row r="29" spans="2:17" ht="20.100000000000001" customHeight="1" x14ac:dyDescent="0.25">
      <c r="B29" s="124" t="s">
        <v>30</v>
      </c>
      <c r="C29" s="125">
        <v>4</v>
      </c>
      <c r="D29" s="175">
        <v>1.1049723756906077E-2</v>
      </c>
      <c r="E29" s="127">
        <v>14</v>
      </c>
      <c r="F29" s="175">
        <v>2.4394493814253355E-3</v>
      </c>
      <c r="G29" s="127">
        <v>3</v>
      </c>
      <c r="H29" s="175">
        <v>2.997002997002997E-3</v>
      </c>
      <c r="I29" s="127">
        <v>3</v>
      </c>
      <c r="J29" s="175">
        <v>1.266891891891892E-3</v>
      </c>
      <c r="K29" s="127">
        <v>0</v>
      </c>
      <c r="L29" s="175">
        <v>0</v>
      </c>
      <c r="M29" s="127">
        <v>1</v>
      </c>
      <c r="N29" s="176">
        <v>9.6805421103581804E-4</v>
      </c>
      <c r="O29" s="133">
        <v>25</v>
      </c>
      <c r="P29" s="177">
        <v>2.3696682464454978E-3</v>
      </c>
      <c r="Q29" s="106"/>
    </row>
    <row r="30" spans="2:17" ht="20.100000000000001" customHeight="1" thickBot="1" x14ac:dyDescent="0.3">
      <c r="B30" s="124" t="s">
        <v>31</v>
      </c>
      <c r="C30" s="125">
        <v>0</v>
      </c>
      <c r="D30" s="175">
        <v>0</v>
      </c>
      <c r="E30" s="127">
        <v>30</v>
      </c>
      <c r="F30" s="175">
        <v>5.2273915316257188E-3</v>
      </c>
      <c r="G30" s="127">
        <v>3</v>
      </c>
      <c r="H30" s="175">
        <v>2.997002997002997E-3</v>
      </c>
      <c r="I30" s="127">
        <v>7</v>
      </c>
      <c r="J30" s="175">
        <v>2.9560810810810812E-3</v>
      </c>
      <c r="K30" s="127">
        <v>0</v>
      </c>
      <c r="L30" s="175">
        <v>0</v>
      </c>
      <c r="M30" s="127">
        <v>10</v>
      </c>
      <c r="N30" s="176">
        <v>9.6805421103581795E-3</v>
      </c>
      <c r="O30" s="133">
        <v>50</v>
      </c>
      <c r="P30" s="177">
        <v>4.7393364928909956E-3</v>
      </c>
      <c r="Q30" s="106"/>
    </row>
    <row r="31" spans="2:17" ht="20.100000000000001" customHeight="1" thickTop="1" thickBot="1" x14ac:dyDescent="0.3">
      <c r="B31" s="141" t="s">
        <v>32</v>
      </c>
      <c r="C31" s="144">
        <v>362</v>
      </c>
      <c r="D31" s="178">
        <v>0.99999999999999989</v>
      </c>
      <c r="E31" s="146">
        <v>5739</v>
      </c>
      <c r="F31" s="178">
        <v>1</v>
      </c>
      <c r="G31" s="146">
        <v>1001</v>
      </c>
      <c r="H31" s="178">
        <v>1.0000000000000002</v>
      </c>
      <c r="I31" s="146">
        <v>2368</v>
      </c>
      <c r="J31" s="178">
        <v>0.99999999999999989</v>
      </c>
      <c r="K31" s="146">
        <v>47</v>
      </c>
      <c r="L31" s="178">
        <v>0.99999999999999989</v>
      </c>
      <c r="M31" s="146">
        <v>1033</v>
      </c>
      <c r="N31" s="170">
        <v>0.99999999999999989</v>
      </c>
      <c r="O31" s="144">
        <v>10550</v>
      </c>
      <c r="P31" s="179">
        <v>1</v>
      </c>
      <c r="Q31" s="106"/>
    </row>
    <row r="32" spans="2:17" ht="22.9" customHeight="1" thickTop="1" x14ac:dyDescent="0.25">
      <c r="B32" s="95"/>
      <c r="C32" s="96"/>
      <c r="D32" s="97"/>
      <c r="E32" s="96"/>
      <c r="F32" s="97"/>
      <c r="G32" s="96"/>
      <c r="H32" s="97"/>
      <c r="I32" s="96"/>
      <c r="J32" s="97"/>
      <c r="K32" s="96"/>
      <c r="L32" s="97"/>
      <c r="M32" s="96"/>
      <c r="N32" s="97"/>
      <c r="O32" s="96"/>
      <c r="P32" s="97"/>
    </row>
    <row r="33" spans="2:16" x14ac:dyDescent="0.25">
      <c r="B33" s="226"/>
      <c r="C33" s="227"/>
      <c r="D33" s="227"/>
      <c r="E33" s="227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2:16" x14ac:dyDescent="0.25">
      <c r="B34" s="228"/>
      <c r="C34" s="227"/>
      <c r="D34" s="227"/>
      <c r="E34" s="227"/>
      <c r="F34" s="100"/>
      <c r="G34" s="100"/>
      <c r="H34" s="100"/>
      <c r="I34" s="100"/>
      <c r="J34" s="100"/>
      <c r="K34" s="110"/>
      <c r="L34" s="100"/>
      <c r="M34" s="100"/>
      <c r="N34" s="100"/>
      <c r="O34" s="100"/>
      <c r="P34" s="100"/>
    </row>
    <row r="35" spans="2:16" x14ac:dyDescent="0.2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 x14ac:dyDescent="0.2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 x14ac:dyDescent="0.2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</sheetData>
  <mergeCells count="10">
    <mergeCell ref="B2:P2"/>
    <mergeCell ref="B3:B5"/>
    <mergeCell ref="C4:D4"/>
    <mergeCell ref="E4:F4"/>
    <mergeCell ref="G4:H4"/>
    <mergeCell ref="I4:J4"/>
    <mergeCell ref="K4:L4"/>
    <mergeCell ref="M4:N4"/>
    <mergeCell ref="C3:N3"/>
    <mergeCell ref="O3:P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36"/>
  <sheetViews>
    <sheetView zoomScale="80" zoomScaleNormal="80" workbookViewId="0">
      <selection activeCell="U6" sqref="U6:U32"/>
    </sheetView>
  </sheetViews>
  <sheetFormatPr baseColWidth="10" defaultColWidth="9.140625" defaultRowHeight="15" x14ac:dyDescent="0.25"/>
  <cols>
    <col min="1" max="1" width="9.140625" style="81"/>
    <col min="2" max="20" width="13.7109375" style="81" customWidth="1"/>
    <col min="21" max="16384" width="9.140625" style="81"/>
  </cols>
  <sheetData>
    <row r="1" spans="2:21" ht="15.75" thickBot="1" x14ac:dyDescent="0.3"/>
    <row r="2" spans="2:21" ht="24.95" customHeight="1" thickTop="1" thickBot="1" x14ac:dyDescent="0.3">
      <c r="B2" s="301" t="s">
        <v>284</v>
      </c>
      <c r="C2" s="302"/>
      <c r="D2" s="302"/>
      <c r="E2" s="302"/>
      <c r="F2" s="302"/>
      <c r="G2" s="302"/>
      <c r="H2" s="302"/>
      <c r="I2" s="302"/>
      <c r="J2" s="302"/>
      <c r="K2" s="302"/>
      <c r="L2" s="336"/>
      <c r="M2" s="337"/>
      <c r="N2" s="337"/>
      <c r="O2" s="337"/>
      <c r="P2" s="337"/>
      <c r="Q2" s="337"/>
      <c r="R2" s="337"/>
      <c r="S2" s="337"/>
      <c r="T2" s="338"/>
    </row>
    <row r="3" spans="2:21" ht="24.95" customHeight="1" thickTop="1" thickBot="1" x14ac:dyDescent="0.3">
      <c r="B3" s="304" t="s">
        <v>4</v>
      </c>
      <c r="C3" s="333" t="s">
        <v>45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10" t="s">
        <v>54</v>
      </c>
      <c r="T3" s="311"/>
    </row>
    <row r="4" spans="2:21" ht="24.95" customHeight="1" thickTop="1" thickBot="1" x14ac:dyDescent="0.3">
      <c r="B4" s="306"/>
      <c r="C4" s="333" t="s">
        <v>46</v>
      </c>
      <c r="D4" s="334"/>
      <c r="E4" s="335" t="s">
        <v>47</v>
      </c>
      <c r="F4" s="334"/>
      <c r="G4" s="335" t="s">
        <v>48</v>
      </c>
      <c r="H4" s="334"/>
      <c r="I4" s="335" t="s">
        <v>49</v>
      </c>
      <c r="J4" s="334"/>
      <c r="K4" s="335" t="s">
        <v>50</v>
      </c>
      <c r="L4" s="334"/>
      <c r="M4" s="335" t="s">
        <v>51</v>
      </c>
      <c r="N4" s="334"/>
      <c r="O4" s="335" t="s">
        <v>52</v>
      </c>
      <c r="P4" s="334"/>
      <c r="Q4" s="308" t="s">
        <v>53</v>
      </c>
      <c r="R4" s="308"/>
      <c r="S4" s="314" t="s">
        <v>32</v>
      </c>
      <c r="T4" s="315"/>
    </row>
    <row r="5" spans="2:21" ht="24.95" customHeight="1" thickTop="1" thickBot="1" x14ac:dyDescent="0.3">
      <c r="B5" s="307"/>
      <c r="C5" s="184" t="s">
        <v>5</v>
      </c>
      <c r="D5" s="185" t="s">
        <v>6</v>
      </c>
      <c r="E5" s="186" t="s">
        <v>5</v>
      </c>
      <c r="F5" s="185" t="s">
        <v>6</v>
      </c>
      <c r="G5" s="186" t="s">
        <v>5</v>
      </c>
      <c r="H5" s="185" t="s">
        <v>6</v>
      </c>
      <c r="I5" s="186" t="s">
        <v>5</v>
      </c>
      <c r="J5" s="185" t="s">
        <v>6</v>
      </c>
      <c r="K5" s="186" t="s">
        <v>5</v>
      </c>
      <c r="L5" s="185" t="s">
        <v>6</v>
      </c>
      <c r="M5" s="186" t="s">
        <v>5</v>
      </c>
      <c r="N5" s="185" t="s">
        <v>6</v>
      </c>
      <c r="O5" s="186" t="s">
        <v>5</v>
      </c>
      <c r="P5" s="185" t="s">
        <v>6</v>
      </c>
      <c r="Q5" s="186" t="s">
        <v>5</v>
      </c>
      <c r="R5" s="187" t="s">
        <v>6</v>
      </c>
      <c r="S5" s="184" t="s">
        <v>5</v>
      </c>
      <c r="T5" s="187" t="s">
        <v>6</v>
      </c>
    </row>
    <row r="6" spans="2:21" ht="20.100000000000001" customHeight="1" thickTop="1" x14ac:dyDescent="0.25">
      <c r="B6" s="124" t="s">
        <v>7</v>
      </c>
      <c r="C6" s="148">
        <v>11</v>
      </c>
      <c r="D6" s="175">
        <v>3.2816229116945108E-3</v>
      </c>
      <c r="E6" s="149">
        <v>3</v>
      </c>
      <c r="F6" s="175">
        <v>1.639344262295082E-3</v>
      </c>
      <c r="G6" s="149">
        <v>1</v>
      </c>
      <c r="H6" s="175">
        <v>7.6923076923076923E-4</v>
      </c>
      <c r="I6" s="149">
        <v>2</v>
      </c>
      <c r="J6" s="175">
        <v>1.5710919088766694E-3</v>
      </c>
      <c r="K6" s="149">
        <v>0</v>
      </c>
      <c r="L6" s="175">
        <v>0</v>
      </c>
      <c r="M6" s="149">
        <v>3</v>
      </c>
      <c r="N6" s="175">
        <v>2.5619128949615714E-3</v>
      </c>
      <c r="O6" s="149">
        <v>1</v>
      </c>
      <c r="P6" s="175">
        <v>2.3255813953488372E-3</v>
      </c>
      <c r="Q6" s="149">
        <v>0</v>
      </c>
      <c r="R6" s="176">
        <v>0</v>
      </c>
      <c r="S6" s="148">
        <v>21</v>
      </c>
      <c r="T6" s="177">
        <v>1.9905213270142181E-3</v>
      </c>
      <c r="U6" s="84"/>
    </row>
    <row r="7" spans="2:21" ht="20.100000000000001" customHeight="1" x14ac:dyDescent="0.25">
      <c r="B7" s="124" t="s">
        <v>8</v>
      </c>
      <c r="C7" s="148">
        <v>2</v>
      </c>
      <c r="D7" s="175">
        <v>5.966587112171838E-4</v>
      </c>
      <c r="E7" s="149">
        <v>0</v>
      </c>
      <c r="F7" s="175">
        <v>0</v>
      </c>
      <c r="G7" s="149">
        <v>1</v>
      </c>
      <c r="H7" s="175">
        <v>7.6923076923076923E-4</v>
      </c>
      <c r="I7" s="149">
        <v>2</v>
      </c>
      <c r="J7" s="175">
        <v>1.5710919088766694E-3</v>
      </c>
      <c r="K7" s="149">
        <v>0</v>
      </c>
      <c r="L7" s="175">
        <v>0</v>
      </c>
      <c r="M7" s="149">
        <v>1</v>
      </c>
      <c r="N7" s="175">
        <v>8.5397096498719043E-4</v>
      </c>
      <c r="O7" s="149">
        <v>1</v>
      </c>
      <c r="P7" s="175">
        <v>2.3255813953488372E-3</v>
      </c>
      <c r="Q7" s="149">
        <v>0</v>
      </c>
      <c r="R7" s="176">
        <v>0</v>
      </c>
      <c r="S7" s="148">
        <v>7</v>
      </c>
      <c r="T7" s="177">
        <v>6.6350710900473929E-4</v>
      </c>
      <c r="U7" s="84"/>
    </row>
    <row r="8" spans="2:21" ht="20.100000000000001" customHeight="1" x14ac:dyDescent="0.25">
      <c r="B8" s="124" t="s">
        <v>9</v>
      </c>
      <c r="C8" s="148">
        <v>2</v>
      </c>
      <c r="D8" s="175">
        <v>5.966587112171838E-4</v>
      </c>
      <c r="E8" s="149">
        <v>1</v>
      </c>
      <c r="F8" s="175">
        <v>5.4644808743169399E-4</v>
      </c>
      <c r="G8" s="149">
        <v>0</v>
      </c>
      <c r="H8" s="175">
        <v>0</v>
      </c>
      <c r="I8" s="149">
        <v>0</v>
      </c>
      <c r="J8" s="175">
        <v>0</v>
      </c>
      <c r="K8" s="149">
        <v>0</v>
      </c>
      <c r="L8" s="175">
        <v>0</v>
      </c>
      <c r="M8" s="149">
        <v>0</v>
      </c>
      <c r="N8" s="175">
        <v>0</v>
      </c>
      <c r="O8" s="149">
        <v>1</v>
      </c>
      <c r="P8" s="175">
        <v>2.3255813953488372E-3</v>
      </c>
      <c r="Q8" s="149">
        <v>1</v>
      </c>
      <c r="R8" s="176">
        <v>2.7027027027027029E-3</v>
      </c>
      <c r="S8" s="148">
        <v>5</v>
      </c>
      <c r="T8" s="177">
        <v>4.7393364928909954E-4</v>
      </c>
      <c r="U8" s="84"/>
    </row>
    <row r="9" spans="2:21" ht="20.100000000000001" customHeight="1" x14ac:dyDescent="0.25">
      <c r="B9" s="124" t="s">
        <v>10</v>
      </c>
      <c r="C9" s="148">
        <v>6</v>
      </c>
      <c r="D9" s="175">
        <v>1.7899761336515514E-3</v>
      </c>
      <c r="E9" s="149">
        <v>0</v>
      </c>
      <c r="F9" s="175">
        <v>0</v>
      </c>
      <c r="G9" s="149">
        <v>0</v>
      </c>
      <c r="H9" s="175">
        <v>0</v>
      </c>
      <c r="I9" s="149">
        <v>2</v>
      </c>
      <c r="J9" s="175">
        <v>1.5710919088766694E-3</v>
      </c>
      <c r="K9" s="149">
        <v>0</v>
      </c>
      <c r="L9" s="175">
        <v>0</v>
      </c>
      <c r="M9" s="149">
        <v>0</v>
      </c>
      <c r="N9" s="175">
        <v>0</v>
      </c>
      <c r="O9" s="149">
        <v>0</v>
      </c>
      <c r="P9" s="175">
        <v>0</v>
      </c>
      <c r="Q9" s="149">
        <v>1</v>
      </c>
      <c r="R9" s="176">
        <v>2.7027027027027029E-3</v>
      </c>
      <c r="S9" s="148">
        <v>9</v>
      </c>
      <c r="T9" s="177">
        <v>8.5308056872037915E-4</v>
      </c>
      <c r="U9" s="84"/>
    </row>
    <row r="10" spans="2:21" ht="20.100000000000001" customHeight="1" x14ac:dyDescent="0.25">
      <c r="B10" s="124" t="s">
        <v>11</v>
      </c>
      <c r="C10" s="148">
        <v>14</v>
      </c>
      <c r="D10" s="175">
        <v>4.1766109785202864E-3</v>
      </c>
      <c r="E10" s="149">
        <v>2</v>
      </c>
      <c r="F10" s="175">
        <v>1.092896174863388E-3</v>
      </c>
      <c r="G10" s="149">
        <v>6</v>
      </c>
      <c r="H10" s="175">
        <v>4.6153846153846158E-3</v>
      </c>
      <c r="I10" s="149">
        <v>6</v>
      </c>
      <c r="J10" s="175">
        <v>4.7132757266300082E-3</v>
      </c>
      <c r="K10" s="149">
        <v>4</v>
      </c>
      <c r="L10" s="175">
        <v>4.8543689320388345E-3</v>
      </c>
      <c r="M10" s="149">
        <v>7</v>
      </c>
      <c r="N10" s="175">
        <v>5.9777967549103327E-3</v>
      </c>
      <c r="O10" s="149">
        <v>2</v>
      </c>
      <c r="P10" s="175">
        <v>4.6511627906976744E-3</v>
      </c>
      <c r="Q10" s="149">
        <v>4</v>
      </c>
      <c r="R10" s="176">
        <v>1.0810810810810811E-2</v>
      </c>
      <c r="S10" s="148">
        <v>45</v>
      </c>
      <c r="T10" s="177">
        <v>4.2654028436018955E-3</v>
      </c>
      <c r="U10" s="84"/>
    </row>
    <row r="11" spans="2:21" ht="20.100000000000001" customHeight="1" x14ac:dyDescent="0.25">
      <c r="B11" s="124" t="s">
        <v>12</v>
      </c>
      <c r="C11" s="148">
        <v>69</v>
      </c>
      <c r="D11" s="175">
        <v>2.0584725536992841E-2</v>
      </c>
      <c r="E11" s="149">
        <v>31</v>
      </c>
      <c r="F11" s="175">
        <v>1.6939890710382512E-2</v>
      </c>
      <c r="G11" s="149">
        <v>38</v>
      </c>
      <c r="H11" s="175">
        <v>2.923076923076923E-2</v>
      </c>
      <c r="I11" s="149">
        <v>33</v>
      </c>
      <c r="J11" s="175">
        <v>2.5923016496465043E-2</v>
      </c>
      <c r="K11" s="149">
        <v>23</v>
      </c>
      <c r="L11" s="175">
        <v>2.7912621359223302E-2</v>
      </c>
      <c r="M11" s="149">
        <v>36</v>
      </c>
      <c r="N11" s="175">
        <v>3.0742954739538857E-2</v>
      </c>
      <c r="O11" s="149">
        <v>15</v>
      </c>
      <c r="P11" s="175">
        <v>3.4883720930232558E-2</v>
      </c>
      <c r="Q11" s="149">
        <v>11</v>
      </c>
      <c r="R11" s="176">
        <v>2.9729729729729731E-2</v>
      </c>
      <c r="S11" s="148">
        <v>256</v>
      </c>
      <c r="T11" s="177">
        <v>2.4265402843601895E-2</v>
      </c>
      <c r="U11" s="84"/>
    </row>
    <row r="12" spans="2:21" ht="20.100000000000001" customHeight="1" x14ac:dyDescent="0.25">
      <c r="B12" s="124" t="s">
        <v>13</v>
      </c>
      <c r="C12" s="148">
        <v>226</v>
      </c>
      <c r="D12" s="175">
        <v>6.7422434367541764E-2</v>
      </c>
      <c r="E12" s="149">
        <v>125</v>
      </c>
      <c r="F12" s="175">
        <v>6.8306010928961755E-2</v>
      </c>
      <c r="G12" s="149">
        <v>111</v>
      </c>
      <c r="H12" s="175">
        <v>8.5384615384615378E-2</v>
      </c>
      <c r="I12" s="149">
        <v>104</v>
      </c>
      <c r="J12" s="175">
        <v>8.1696779261586805E-2</v>
      </c>
      <c r="K12" s="149">
        <v>62</v>
      </c>
      <c r="L12" s="175">
        <v>7.5242718446601936E-2</v>
      </c>
      <c r="M12" s="149">
        <v>114</v>
      </c>
      <c r="N12" s="175">
        <v>9.7352690008539716E-2</v>
      </c>
      <c r="O12" s="149">
        <v>46</v>
      </c>
      <c r="P12" s="175">
        <v>0.10697674418604651</v>
      </c>
      <c r="Q12" s="149">
        <v>34</v>
      </c>
      <c r="R12" s="176">
        <v>9.1891891891891897E-2</v>
      </c>
      <c r="S12" s="148">
        <v>822</v>
      </c>
      <c r="T12" s="177">
        <v>7.7914691943127959E-2</v>
      </c>
      <c r="U12" s="84"/>
    </row>
    <row r="13" spans="2:21" ht="20.100000000000001" customHeight="1" x14ac:dyDescent="0.25">
      <c r="B13" s="124" t="s">
        <v>14</v>
      </c>
      <c r="C13" s="148">
        <v>674</v>
      </c>
      <c r="D13" s="175">
        <v>0.20107398568019094</v>
      </c>
      <c r="E13" s="149">
        <v>518</v>
      </c>
      <c r="F13" s="175">
        <v>0.2830601092896175</v>
      </c>
      <c r="G13" s="149">
        <v>304</v>
      </c>
      <c r="H13" s="175">
        <v>0.23384615384615384</v>
      </c>
      <c r="I13" s="149">
        <v>271</v>
      </c>
      <c r="J13" s="175">
        <v>0.2128829536527887</v>
      </c>
      <c r="K13" s="149">
        <v>178</v>
      </c>
      <c r="L13" s="175">
        <v>0.21601941747572814</v>
      </c>
      <c r="M13" s="149">
        <v>246</v>
      </c>
      <c r="N13" s="175">
        <v>0.21007685738684884</v>
      </c>
      <c r="O13" s="149">
        <v>81</v>
      </c>
      <c r="P13" s="175">
        <v>0.1883720930232558</v>
      </c>
      <c r="Q13" s="149">
        <v>81</v>
      </c>
      <c r="R13" s="176">
        <v>0.21891891891891893</v>
      </c>
      <c r="S13" s="148">
        <v>2353</v>
      </c>
      <c r="T13" s="177">
        <v>0.22303317535545022</v>
      </c>
      <c r="U13" s="84"/>
    </row>
    <row r="14" spans="2:21" ht="20.100000000000001" customHeight="1" x14ac:dyDescent="0.25">
      <c r="B14" s="124" t="s">
        <v>15</v>
      </c>
      <c r="C14" s="148">
        <v>657</v>
      </c>
      <c r="D14" s="175">
        <v>0.19600238663484487</v>
      </c>
      <c r="E14" s="149">
        <v>376</v>
      </c>
      <c r="F14" s="175">
        <v>0.20546448087431693</v>
      </c>
      <c r="G14" s="149">
        <v>237</v>
      </c>
      <c r="H14" s="175">
        <v>0.18230769230769231</v>
      </c>
      <c r="I14" s="149">
        <v>198</v>
      </c>
      <c r="J14" s="175">
        <v>0.15553809897879026</v>
      </c>
      <c r="K14" s="149">
        <v>118</v>
      </c>
      <c r="L14" s="175">
        <v>0.14320388349514562</v>
      </c>
      <c r="M14" s="149">
        <v>188</v>
      </c>
      <c r="N14" s="175">
        <v>0.16054654141759181</v>
      </c>
      <c r="O14" s="149">
        <v>47</v>
      </c>
      <c r="P14" s="175">
        <v>0.10930232558139535</v>
      </c>
      <c r="Q14" s="149">
        <v>43</v>
      </c>
      <c r="R14" s="176">
        <v>0.11621621621621622</v>
      </c>
      <c r="S14" s="148">
        <v>1864</v>
      </c>
      <c r="T14" s="177">
        <v>0.17668246445497629</v>
      </c>
      <c r="U14" s="84"/>
    </row>
    <row r="15" spans="2:21" ht="20.100000000000001" customHeight="1" x14ac:dyDescent="0.25">
      <c r="B15" s="124" t="s">
        <v>16</v>
      </c>
      <c r="C15" s="148">
        <v>132</v>
      </c>
      <c r="D15" s="175">
        <v>3.9379474940334128E-2</v>
      </c>
      <c r="E15" s="149">
        <v>78</v>
      </c>
      <c r="F15" s="175">
        <v>4.2622950819672129E-2</v>
      </c>
      <c r="G15" s="149">
        <v>54</v>
      </c>
      <c r="H15" s="175">
        <v>4.1538461538461538E-2</v>
      </c>
      <c r="I15" s="149">
        <v>46</v>
      </c>
      <c r="J15" s="175">
        <v>3.6135113904163393E-2</v>
      </c>
      <c r="K15" s="149">
        <v>35</v>
      </c>
      <c r="L15" s="175">
        <v>4.2475728155339808E-2</v>
      </c>
      <c r="M15" s="149">
        <v>44</v>
      </c>
      <c r="N15" s="175">
        <v>3.7574722459436376E-2</v>
      </c>
      <c r="O15" s="149">
        <v>13</v>
      </c>
      <c r="P15" s="175">
        <v>3.0232558139534883E-2</v>
      </c>
      <c r="Q15" s="149">
        <v>14</v>
      </c>
      <c r="R15" s="176">
        <v>3.783783783783784E-2</v>
      </c>
      <c r="S15" s="148">
        <v>416</v>
      </c>
      <c r="T15" s="177">
        <v>3.9431279620853084E-2</v>
      </c>
      <c r="U15" s="84"/>
    </row>
    <row r="16" spans="2:21" ht="20.100000000000001" customHeight="1" x14ac:dyDescent="0.25">
      <c r="B16" s="124" t="s">
        <v>17</v>
      </c>
      <c r="C16" s="148">
        <v>55</v>
      </c>
      <c r="D16" s="175">
        <v>1.6408114558472554E-2</v>
      </c>
      <c r="E16" s="149">
        <v>36</v>
      </c>
      <c r="F16" s="175">
        <v>1.9672131147540985E-2</v>
      </c>
      <c r="G16" s="149">
        <v>28</v>
      </c>
      <c r="H16" s="175">
        <v>2.1538461538461538E-2</v>
      </c>
      <c r="I16" s="149">
        <v>25</v>
      </c>
      <c r="J16" s="175">
        <v>1.9638648860958365E-2</v>
      </c>
      <c r="K16" s="149">
        <v>21</v>
      </c>
      <c r="L16" s="175">
        <v>2.5485436893203883E-2</v>
      </c>
      <c r="M16" s="149">
        <v>24</v>
      </c>
      <c r="N16" s="175">
        <v>2.0495303159692571E-2</v>
      </c>
      <c r="O16" s="149">
        <v>10</v>
      </c>
      <c r="P16" s="175">
        <v>2.3255813953488372E-2</v>
      </c>
      <c r="Q16" s="149">
        <v>7</v>
      </c>
      <c r="R16" s="176">
        <v>1.891891891891892E-2</v>
      </c>
      <c r="S16" s="148">
        <v>206</v>
      </c>
      <c r="T16" s="177">
        <v>1.9526066350710899E-2</v>
      </c>
      <c r="U16" s="84"/>
    </row>
    <row r="17" spans="2:21" ht="20.100000000000001" customHeight="1" x14ac:dyDescent="0.25">
      <c r="B17" s="124" t="s">
        <v>18</v>
      </c>
      <c r="C17" s="148">
        <v>77</v>
      </c>
      <c r="D17" s="175">
        <v>2.2971360381861577E-2</v>
      </c>
      <c r="E17" s="149">
        <v>33</v>
      </c>
      <c r="F17" s="175">
        <v>1.8032786885245903E-2</v>
      </c>
      <c r="G17" s="149">
        <v>25</v>
      </c>
      <c r="H17" s="175">
        <v>1.9230769230769232E-2</v>
      </c>
      <c r="I17" s="149">
        <v>31</v>
      </c>
      <c r="J17" s="175">
        <v>2.4351924587588374E-2</v>
      </c>
      <c r="K17" s="149">
        <v>26</v>
      </c>
      <c r="L17" s="175">
        <v>3.1553398058252427E-2</v>
      </c>
      <c r="M17" s="149">
        <v>35</v>
      </c>
      <c r="N17" s="175">
        <v>2.9888983774551667E-2</v>
      </c>
      <c r="O17" s="149">
        <v>12</v>
      </c>
      <c r="P17" s="175">
        <v>2.7906976744186046E-2</v>
      </c>
      <c r="Q17" s="149">
        <v>6</v>
      </c>
      <c r="R17" s="176">
        <v>1.6216216216216217E-2</v>
      </c>
      <c r="S17" s="148">
        <v>245</v>
      </c>
      <c r="T17" s="177">
        <v>2.3222748815165877E-2</v>
      </c>
      <c r="U17" s="84"/>
    </row>
    <row r="18" spans="2:21" ht="20.100000000000001" customHeight="1" x14ac:dyDescent="0.25">
      <c r="B18" s="124" t="s">
        <v>19</v>
      </c>
      <c r="C18" s="148">
        <v>182</v>
      </c>
      <c r="D18" s="175">
        <v>5.4295942720763726E-2</v>
      </c>
      <c r="E18" s="149">
        <v>95</v>
      </c>
      <c r="F18" s="175">
        <v>5.1912568306010931E-2</v>
      </c>
      <c r="G18" s="149">
        <v>79</v>
      </c>
      <c r="H18" s="175">
        <v>6.076923076923077E-2</v>
      </c>
      <c r="I18" s="149">
        <v>76</v>
      </c>
      <c r="J18" s="175">
        <v>5.9701492537313432E-2</v>
      </c>
      <c r="K18" s="149">
        <v>55</v>
      </c>
      <c r="L18" s="175">
        <v>6.6747572815533979E-2</v>
      </c>
      <c r="M18" s="149">
        <v>61</v>
      </c>
      <c r="N18" s="175">
        <v>5.2092228864218618E-2</v>
      </c>
      <c r="O18" s="149">
        <v>30</v>
      </c>
      <c r="P18" s="175">
        <v>6.9767441860465115E-2</v>
      </c>
      <c r="Q18" s="149">
        <v>24</v>
      </c>
      <c r="R18" s="176">
        <v>6.4864864864864868E-2</v>
      </c>
      <c r="S18" s="148">
        <v>602</v>
      </c>
      <c r="T18" s="177">
        <v>5.706161137440758E-2</v>
      </c>
      <c r="U18" s="84"/>
    </row>
    <row r="19" spans="2:21" ht="20.100000000000001" customHeight="1" x14ac:dyDescent="0.25">
      <c r="B19" s="124" t="s">
        <v>20</v>
      </c>
      <c r="C19" s="148">
        <v>135</v>
      </c>
      <c r="D19" s="175">
        <v>4.0274463007159901E-2</v>
      </c>
      <c r="E19" s="149">
        <v>61</v>
      </c>
      <c r="F19" s="175">
        <v>3.3333333333333333E-2</v>
      </c>
      <c r="G19" s="149">
        <v>63</v>
      </c>
      <c r="H19" s="175">
        <v>4.8461538461538459E-2</v>
      </c>
      <c r="I19" s="149">
        <v>56</v>
      </c>
      <c r="J19" s="175">
        <v>4.399057344854674E-2</v>
      </c>
      <c r="K19" s="149">
        <v>40</v>
      </c>
      <c r="L19" s="175">
        <v>4.8543689320388349E-2</v>
      </c>
      <c r="M19" s="149">
        <v>44</v>
      </c>
      <c r="N19" s="175">
        <v>3.7574722459436376E-2</v>
      </c>
      <c r="O19" s="149">
        <v>20</v>
      </c>
      <c r="P19" s="175">
        <v>4.6511627906976744E-2</v>
      </c>
      <c r="Q19" s="149">
        <v>23</v>
      </c>
      <c r="R19" s="176">
        <v>6.2162162162162166E-2</v>
      </c>
      <c r="S19" s="148">
        <v>442</v>
      </c>
      <c r="T19" s="177">
        <v>4.1895734597156398E-2</v>
      </c>
      <c r="U19" s="84"/>
    </row>
    <row r="20" spans="2:21" ht="20.100000000000001" customHeight="1" x14ac:dyDescent="0.25">
      <c r="B20" s="124" t="s">
        <v>21</v>
      </c>
      <c r="C20" s="148">
        <v>80</v>
      </c>
      <c r="D20" s="175">
        <v>2.386634844868735E-2</v>
      </c>
      <c r="E20" s="149">
        <v>35</v>
      </c>
      <c r="F20" s="175">
        <v>1.912568306010929E-2</v>
      </c>
      <c r="G20" s="149">
        <v>38</v>
      </c>
      <c r="H20" s="175">
        <v>2.923076923076923E-2</v>
      </c>
      <c r="I20" s="149">
        <v>31</v>
      </c>
      <c r="J20" s="175">
        <v>2.4351924587588374E-2</v>
      </c>
      <c r="K20" s="149">
        <v>21</v>
      </c>
      <c r="L20" s="175">
        <v>2.5485436893203883E-2</v>
      </c>
      <c r="M20" s="149">
        <v>37</v>
      </c>
      <c r="N20" s="175">
        <v>3.1596925704526047E-2</v>
      </c>
      <c r="O20" s="149">
        <v>11</v>
      </c>
      <c r="P20" s="175">
        <v>2.5581395348837209E-2</v>
      </c>
      <c r="Q20" s="149">
        <v>10</v>
      </c>
      <c r="R20" s="176">
        <v>2.7027027027027029E-2</v>
      </c>
      <c r="S20" s="148">
        <v>263</v>
      </c>
      <c r="T20" s="177">
        <v>2.4928909952606635E-2</v>
      </c>
      <c r="U20" s="84"/>
    </row>
    <row r="21" spans="2:21" ht="20.100000000000001" customHeight="1" x14ac:dyDescent="0.25">
      <c r="B21" s="124" t="s">
        <v>22</v>
      </c>
      <c r="C21" s="148">
        <v>146</v>
      </c>
      <c r="D21" s="175">
        <v>4.3556085918854417E-2</v>
      </c>
      <c r="E21" s="149">
        <v>57</v>
      </c>
      <c r="F21" s="175">
        <v>3.1147540983606559E-2</v>
      </c>
      <c r="G21" s="149">
        <v>48</v>
      </c>
      <c r="H21" s="175">
        <v>3.6923076923076927E-2</v>
      </c>
      <c r="I21" s="149">
        <v>60</v>
      </c>
      <c r="J21" s="175">
        <v>4.7132757266300077E-2</v>
      </c>
      <c r="K21" s="149">
        <v>58</v>
      </c>
      <c r="L21" s="175">
        <v>7.0388349514563103E-2</v>
      </c>
      <c r="M21" s="149">
        <v>58</v>
      </c>
      <c r="N21" s="175">
        <v>4.9530315969257048E-2</v>
      </c>
      <c r="O21" s="149">
        <v>24</v>
      </c>
      <c r="P21" s="175">
        <v>5.5813953488372092E-2</v>
      </c>
      <c r="Q21" s="149">
        <v>20</v>
      </c>
      <c r="R21" s="176">
        <v>5.4054054054054057E-2</v>
      </c>
      <c r="S21" s="148">
        <v>471</v>
      </c>
      <c r="T21" s="177">
        <v>4.4644549763033177E-2</v>
      </c>
      <c r="U21" s="84"/>
    </row>
    <row r="22" spans="2:21" ht="20.100000000000001" customHeight="1" x14ac:dyDescent="0.25">
      <c r="B22" s="124" t="s">
        <v>23</v>
      </c>
      <c r="C22" s="148">
        <v>331</v>
      </c>
      <c r="D22" s="175">
        <v>9.874701670644391E-2</v>
      </c>
      <c r="E22" s="149">
        <v>139</v>
      </c>
      <c r="F22" s="175">
        <v>7.5956284153005468E-2</v>
      </c>
      <c r="G22" s="149">
        <v>105</v>
      </c>
      <c r="H22" s="175">
        <v>8.0769230769230774E-2</v>
      </c>
      <c r="I22" s="149">
        <v>134</v>
      </c>
      <c r="J22" s="175">
        <v>0.10526315789473684</v>
      </c>
      <c r="K22" s="149">
        <v>80</v>
      </c>
      <c r="L22" s="175">
        <v>9.7087378640776698E-2</v>
      </c>
      <c r="M22" s="149">
        <v>112</v>
      </c>
      <c r="N22" s="175">
        <v>9.5644748078565323E-2</v>
      </c>
      <c r="O22" s="149">
        <v>43</v>
      </c>
      <c r="P22" s="175">
        <v>0.1</v>
      </c>
      <c r="Q22" s="149">
        <v>37</v>
      </c>
      <c r="R22" s="176">
        <v>0.1</v>
      </c>
      <c r="S22" s="148">
        <v>981</v>
      </c>
      <c r="T22" s="177">
        <v>9.2985781990521321E-2</v>
      </c>
      <c r="U22" s="84"/>
    </row>
    <row r="23" spans="2:21" ht="20.100000000000001" customHeight="1" x14ac:dyDescent="0.25">
      <c r="B23" s="124" t="s">
        <v>24</v>
      </c>
      <c r="C23" s="148">
        <v>270</v>
      </c>
      <c r="D23" s="175">
        <v>8.0548926014319802E-2</v>
      </c>
      <c r="E23" s="149">
        <v>120</v>
      </c>
      <c r="F23" s="175">
        <v>6.5573770491803282E-2</v>
      </c>
      <c r="G23" s="149">
        <v>75</v>
      </c>
      <c r="H23" s="175">
        <v>5.7692307692307696E-2</v>
      </c>
      <c r="I23" s="149">
        <v>100</v>
      </c>
      <c r="J23" s="175">
        <v>7.8554595443833461E-2</v>
      </c>
      <c r="K23" s="149">
        <v>51</v>
      </c>
      <c r="L23" s="175">
        <v>6.1893203883495146E-2</v>
      </c>
      <c r="M23" s="149">
        <v>74</v>
      </c>
      <c r="N23" s="175">
        <v>6.3193851409052093E-2</v>
      </c>
      <c r="O23" s="149">
        <v>40</v>
      </c>
      <c r="P23" s="175">
        <v>9.3023255813953487E-2</v>
      </c>
      <c r="Q23" s="149">
        <v>22</v>
      </c>
      <c r="R23" s="176">
        <v>5.9459459459459463E-2</v>
      </c>
      <c r="S23" s="148">
        <v>752</v>
      </c>
      <c r="T23" s="177">
        <v>7.1279620853080566E-2</v>
      </c>
      <c r="U23" s="84"/>
    </row>
    <row r="24" spans="2:21" ht="20.100000000000001" customHeight="1" x14ac:dyDescent="0.25">
      <c r="B24" s="124" t="s">
        <v>25</v>
      </c>
      <c r="C24" s="148">
        <v>108</v>
      </c>
      <c r="D24" s="175">
        <v>3.2219570405727926E-2</v>
      </c>
      <c r="E24" s="149">
        <v>60</v>
      </c>
      <c r="F24" s="175">
        <v>3.2786885245901641E-2</v>
      </c>
      <c r="G24" s="149">
        <v>38</v>
      </c>
      <c r="H24" s="175">
        <v>2.923076923076923E-2</v>
      </c>
      <c r="I24" s="149">
        <v>37</v>
      </c>
      <c r="J24" s="175">
        <v>2.9065200314218383E-2</v>
      </c>
      <c r="K24" s="149">
        <v>23</v>
      </c>
      <c r="L24" s="175">
        <v>2.7912621359223302E-2</v>
      </c>
      <c r="M24" s="149">
        <v>38</v>
      </c>
      <c r="N24" s="175">
        <v>3.2450896669513236E-2</v>
      </c>
      <c r="O24" s="149">
        <v>22</v>
      </c>
      <c r="P24" s="175">
        <v>5.1162790697674418E-2</v>
      </c>
      <c r="Q24" s="149">
        <v>12</v>
      </c>
      <c r="R24" s="176">
        <v>3.2432432432432434E-2</v>
      </c>
      <c r="S24" s="148">
        <v>338</v>
      </c>
      <c r="T24" s="177">
        <v>3.2037914691943128E-2</v>
      </c>
      <c r="U24" s="84"/>
    </row>
    <row r="25" spans="2:21" ht="20.100000000000001" customHeight="1" x14ac:dyDescent="0.25">
      <c r="B25" s="124" t="s">
        <v>26</v>
      </c>
      <c r="C25" s="148">
        <v>52</v>
      </c>
      <c r="D25" s="175">
        <v>1.5513126491646777E-2</v>
      </c>
      <c r="E25" s="149">
        <v>20</v>
      </c>
      <c r="F25" s="175">
        <v>1.092896174863388E-2</v>
      </c>
      <c r="G25" s="149">
        <v>17</v>
      </c>
      <c r="H25" s="175">
        <v>1.3076923076923076E-2</v>
      </c>
      <c r="I25" s="149">
        <v>21</v>
      </c>
      <c r="J25" s="175">
        <v>1.6496465043205028E-2</v>
      </c>
      <c r="K25" s="149">
        <v>10</v>
      </c>
      <c r="L25" s="175">
        <v>1.2135922330097087E-2</v>
      </c>
      <c r="M25" s="149">
        <v>13</v>
      </c>
      <c r="N25" s="175">
        <v>1.1101622544833475E-2</v>
      </c>
      <c r="O25" s="149">
        <v>3</v>
      </c>
      <c r="P25" s="175">
        <v>6.9767441860465115E-3</v>
      </c>
      <c r="Q25" s="149">
        <v>6</v>
      </c>
      <c r="R25" s="176">
        <v>1.6216216216216217E-2</v>
      </c>
      <c r="S25" s="148">
        <v>142</v>
      </c>
      <c r="T25" s="177">
        <v>1.3459715639810426E-2</v>
      </c>
      <c r="U25" s="84"/>
    </row>
    <row r="26" spans="2:21" ht="20.100000000000001" customHeight="1" x14ac:dyDescent="0.25">
      <c r="B26" s="124" t="s">
        <v>27</v>
      </c>
      <c r="C26" s="148">
        <v>32</v>
      </c>
      <c r="D26" s="175">
        <v>9.5465393794749408E-3</v>
      </c>
      <c r="E26" s="149">
        <v>7</v>
      </c>
      <c r="F26" s="175">
        <v>3.8251366120218579E-3</v>
      </c>
      <c r="G26" s="149">
        <v>8</v>
      </c>
      <c r="H26" s="175">
        <v>6.1538461538461538E-3</v>
      </c>
      <c r="I26" s="149">
        <v>13</v>
      </c>
      <c r="J26" s="175">
        <v>1.0212097407698351E-2</v>
      </c>
      <c r="K26" s="149">
        <v>4</v>
      </c>
      <c r="L26" s="175">
        <v>4.8543689320388345E-3</v>
      </c>
      <c r="M26" s="149">
        <v>7</v>
      </c>
      <c r="N26" s="175">
        <v>5.9777967549103327E-3</v>
      </c>
      <c r="O26" s="149">
        <v>2</v>
      </c>
      <c r="P26" s="175">
        <v>4.6511627906976744E-3</v>
      </c>
      <c r="Q26" s="149">
        <v>6</v>
      </c>
      <c r="R26" s="176">
        <v>1.6216216216216217E-2</v>
      </c>
      <c r="S26" s="148">
        <v>79</v>
      </c>
      <c r="T26" s="177">
        <v>7.4881516587677723E-3</v>
      </c>
      <c r="U26" s="84"/>
    </row>
    <row r="27" spans="2:21" ht="20.100000000000001" customHeight="1" x14ac:dyDescent="0.25">
      <c r="B27" s="124" t="s">
        <v>28</v>
      </c>
      <c r="C27" s="148">
        <v>36</v>
      </c>
      <c r="D27" s="175">
        <v>1.0739856801909307E-2</v>
      </c>
      <c r="E27" s="149">
        <v>14</v>
      </c>
      <c r="F27" s="175">
        <v>7.6502732240437158E-3</v>
      </c>
      <c r="G27" s="149">
        <v>10</v>
      </c>
      <c r="H27" s="175">
        <v>7.6923076923076927E-3</v>
      </c>
      <c r="I27" s="149">
        <v>4</v>
      </c>
      <c r="J27" s="175">
        <v>3.1421838177533388E-3</v>
      </c>
      <c r="K27" s="149">
        <v>5</v>
      </c>
      <c r="L27" s="175">
        <v>6.0679611650485436E-3</v>
      </c>
      <c r="M27" s="149">
        <v>12</v>
      </c>
      <c r="N27" s="175">
        <v>1.0247651579846286E-2</v>
      </c>
      <c r="O27" s="149">
        <v>1</v>
      </c>
      <c r="P27" s="175">
        <v>2.3255813953488372E-3</v>
      </c>
      <c r="Q27" s="149">
        <v>4</v>
      </c>
      <c r="R27" s="176">
        <v>1.0810810810810811E-2</v>
      </c>
      <c r="S27" s="148">
        <v>86</v>
      </c>
      <c r="T27" s="177">
        <v>8.1516587677725114E-3</v>
      </c>
      <c r="U27" s="84"/>
    </row>
    <row r="28" spans="2:21" ht="20.100000000000001" customHeight="1" x14ac:dyDescent="0.25">
      <c r="B28" s="124" t="s">
        <v>29</v>
      </c>
      <c r="C28" s="148">
        <v>23</v>
      </c>
      <c r="D28" s="175">
        <v>6.8615751789976136E-3</v>
      </c>
      <c r="E28" s="149">
        <v>6</v>
      </c>
      <c r="F28" s="175">
        <v>3.2786885245901639E-3</v>
      </c>
      <c r="G28" s="149">
        <v>7</v>
      </c>
      <c r="H28" s="175">
        <v>5.3846153846153844E-3</v>
      </c>
      <c r="I28" s="149">
        <v>15</v>
      </c>
      <c r="J28" s="175">
        <v>1.1783189316575019E-2</v>
      </c>
      <c r="K28" s="149">
        <v>5</v>
      </c>
      <c r="L28" s="175">
        <v>6.0679611650485436E-3</v>
      </c>
      <c r="M28" s="149">
        <v>9</v>
      </c>
      <c r="N28" s="175">
        <v>7.6857386848847142E-3</v>
      </c>
      <c r="O28" s="149">
        <v>3</v>
      </c>
      <c r="P28" s="175">
        <v>6.9767441860465115E-3</v>
      </c>
      <c r="Q28" s="149">
        <v>2</v>
      </c>
      <c r="R28" s="176">
        <v>5.4054054054054057E-3</v>
      </c>
      <c r="S28" s="148">
        <v>70</v>
      </c>
      <c r="T28" s="177">
        <v>6.6350710900473934E-3</v>
      </c>
      <c r="U28" s="84"/>
    </row>
    <row r="29" spans="2:21" ht="20.100000000000001" customHeight="1" x14ac:dyDescent="0.25">
      <c r="B29" s="124" t="s">
        <v>30</v>
      </c>
      <c r="C29" s="148">
        <v>12</v>
      </c>
      <c r="D29" s="175">
        <v>3.5799522673031028E-3</v>
      </c>
      <c r="E29" s="149">
        <v>1</v>
      </c>
      <c r="F29" s="175">
        <v>5.4644808743169399E-4</v>
      </c>
      <c r="G29" s="149">
        <v>1</v>
      </c>
      <c r="H29" s="175">
        <v>7.6923076923076923E-4</v>
      </c>
      <c r="I29" s="149">
        <v>4</v>
      </c>
      <c r="J29" s="175">
        <v>3.1421838177533388E-3</v>
      </c>
      <c r="K29" s="149">
        <v>0</v>
      </c>
      <c r="L29" s="175">
        <v>0</v>
      </c>
      <c r="M29" s="149">
        <v>6</v>
      </c>
      <c r="N29" s="175">
        <v>5.1238257899231428E-3</v>
      </c>
      <c r="O29" s="149">
        <v>1</v>
      </c>
      <c r="P29" s="175">
        <v>2.3255813953488372E-3</v>
      </c>
      <c r="Q29" s="149">
        <v>0</v>
      </c>
      <c r="R29" s="176">
        <v>0</v>
      </c>
      <c r="S29" s="148">
        <v>25</v>
      </c>
      <c r="T29" s="177">
        <v>2.3696682464454978E-3</v>
      </c>
      <c r="U29" s="84"/>
    </row>
    <row r="30" spans="2:21" ht="20.100000000000001" customHeight="1" thickBot="1" x14ac:dyDescent="0.3">
      <c r="B30" s="124" t="s">
        <v>31</v>
      </c>
      <c r="C30" s="148">
        <v>20</v>
      </c>
      <c r="D30" s="175">
        <v>5.9665871121718375E-3</v>
      </c>
      <c r="E30" s="149">
        <v>12</v>
      </c>
      <c r="F30" s="175">
        <v>6.5573770491803279E-3</v>
      </c>
      <c r="G30" s="149">
        <v>6</v>
      </c>
      <c r="H30" s="175">
        <v>4.6153846153846158E-3</v>
      </c>
      <c r="I30" s="149">
        <v>2</v>
      </c>
      <c r="J30" s="175">
        <v>1.5710919088766694E-3</v>
      </c>
      <c r="K30" s="149">
        <v>5</v>
      </c>
      <c r="L30" s="175">
        <v>6.0679611650485436E-3</v>
      </c>
      <c r="M30" s="149">
        <v>2</v>
      </c>
      <c r="N30" s="175">
        <v>1.7079419299743809E-3</v>
      </c>
      <c r="O30" s="149">
        <v>1</v>
      </c>
      <c r="P30" s="175">
        <v>2.3255813953488372E-3</v>
      </c>
      <c r="Q30" s="149">
        <v>2</v>
      </c>
      <c r="R30" s="176">
        <v>5.4054054054054057E-3</v>
      </c>
      <c r="S30" s="148">
        <v>50</v>
      </c>
      <c r="T30" s="177">
        <v>4.7393364928909956E-3</v>
      </c>
      <c r="U30" s="84"/>
    </row>
    <row r="31" spans="2:21" ht="20.100000000000001" customHeight="1" thickTop="1" thickBot="1" x14ac:dyDescent="0.3">
      <c r="B31" s="141" t="s">
        <v>32</v>
      </c>
      <c r="C31" s="156">
        <v>3352</v>
      </c>
      <c r="D31" s="178">
        <v>1.0000000000000002</v>
      </c>
      <c r="E31" s="157">
        <v>1830</v>
      </c>
      <c r="F31" s="178">
        <v>1</v>
      </c>
      <c r="G31" s="157">
        <v>1300</v>
      </c>
      <c r="H31" s="178">
        <v>1.0000000000000002</v>
      </c>
      <c r="I31" s="157">
        <v>1273</v>
      </c>
      <c r="J31" s="178">
        <v>0.99999999999999989</v>
      </c>
      <c r="K31" s="157">
        <v>824</v>
      </c>
      <c r="L31" s="178">
        <v>1.0000000000000002</v>
      </c>
      <c r="M31" s="157">
        <v>1171</v>
      </c>
      <c r="N31" s="178">
        <v>1</v>
      </c>
      <c r="O31" s="157">
        <v>430</v>
      </c>
      <c r="P31" s="178">
        <v>1</v>
      </c>
      <c r="Q31" s="157">
        <v>370</v>
      </c>
      <c r="R31" s="170">
        <v>1.0000000000000002</v>
      </c>
      <c r="S31" s="156">
        <v>10550</v>
      </c>
      <c r="T31" s="179">
        <v>1</v>
      </c>
      <c r="U31" s="84"/>
    </row>
    <row r="32" spans="2:21" ht="16.5" thickTop="1" thickBot="1" x14ac:dyDescent="0.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 ht="15.75" thickTop="1" x14ac:dyDescent="0.25">
      <c r="B33" s="180" t="s">
        <v>36</v>
      </c>
      <c r="C33" s="181"/>
      <c r="D33" s="181"/>
      <c r="E33" s="139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102"/>
      <c r="T33" s="98"/>
    </row>
    <row r="34" spans="2:20" ht="15.75" thickBot="1" x14ac:dyDescent="0.3">
      <c r="B34" s="182" t="s">
        <v>55</v>
      </c>
      <c r="C34" s="183"/>
      <c r="D34" s="183"/>
      <c r="E34" s="140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2:20" ht="15.75" thickTop="1" x14ac:dyDescent="0.2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 x14ac:dyDescent="0.2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</sheetData>
  <mergeCells count="12">
    <mergeCell ref="M4:N4"/>
    <mergeCell ref="O4:P4"/>
    <mergeCell ref="Q4:R4"/>
    <mergeCell ref="B2:T2"/>
    <mergeCell ref="B3:B5"/>
    <mergeCell ref="C4:D4"/>
    <mergeCell ref="E4:F4"/>
    <mergeCell ref="G4:H4"/>
    <mergeCell ref="I4:J4"/>
    <mergeCell ref="K4:L4"/>
    <mergeCell ref="C3:R3"/>
    <mergeCell ref="S3:T4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1"/>
  <sheetViews>
    <sheetView topLeftCell="L1" workbookViewId="0">
      <selection activeCell="U5" activeCellId="9" sqref="C5 E5 G5 I5 K5 M5 O5 Q5 S5 U5"/>
    </sheetView>
  </sheetViews>
  <sheetFormatPr baseColWidth="10" defaultColWidth="9.140625" defaultRowHeight="15" x14ac:dyDescent="0.25"/>
  <cols>
    <col min="1" max="1" width="10.7109375" style="63" customWidth="1"/>
    <col min="2" max="21" width="10.28515625" style="63" customWidth="1"/>
    <col min="22" max="16384" width="9.140625" style="63"/>
  </cols>
  <sheetData>
    <row r="1" spans="1:22" ht="25.15" customHeight="1" thickTop="1" thickBot="1" x14ac:dyDescent="0.3">
      <c r="A1" s="339" t="s">
        <v>124</v>
      </c>
      <c r="B1" s="340"/>
      <c r="C1" s="340"/>
      <c r="D1" s="340"/>
      <c r="E1" s="340"/>
      <c r="F1" s="340"/>
      <c r="G1" s="340"/>
      <c r="H1" s="340"/>
      <c r="I1" s="340"/>
      <c r="J1" s="340"/>
      <c r="K1" s="341"/>
      <c r="L1" s="342"/>
      <c r="M1" s="342"/>
      <c r="N1" s="342"/>
      <c r="O1" s="342"/>
      <c r="P1" s="342"/>
      <c r="Q1" s="342"/>
      <c r="R1" s="342"/>
      <c r="S1" s="342"/>
      <c r="T1" s="342"/>
      <c r="U1" s="343"/>
    </row>
    <row r="2" spans="1:22" ht="25.15" customHeight="1" thickTop="1" thickBot="1" x14ac:dyDescent="0.3">
      <c r="A2" s="344" t="s">
        <v>4</v>
      </c>
      <c r="B2" s="347" t="s">
        <v>56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9"/>
    </row>
    <row r="3" spans="1:22" ht="25.15" customHeight="1" x14ac:dyDescent="0.25">
      <c r="A3" s="345"/>
      <c r="B3" s="350">
        <v>0</v>
      </c>
      <c r="C3" s="351"/>
      <c r="D3" s="352" t="s">
        <v>57</v>
      </c>
      <c r="E3" s="353"/>
      <c r="F3" s="354" t="s">
        <v>58</v>
      </c>
      <c r="G3" s="351"/>
      <c r="H3" s="352" t="s">
        <v>59</v>
      </c>
      <c r="I3" s="353"/>
      <c r="J3" s="354" t="s">
        <v>60</v>
      </c>
      <c r="K3" s="351"/>
      <c r="L3" s="352" t="s">
        <v>61</v>
      </c>
      <c r="M3" s="353"/>
      <c r="N3" s="354" t="s">
        <v>62</v>
      </c>
      <c r="O3" s="351"/>
      <c r="P3" s="352" t="s">
        <v>63</v>
      </c>
      <c r="Q3" s="353"/>
      <c r="R3" s="352" t="s">
        <v>35</v>
      </c>
      <c r="S3" s="353"/>
      <c r="T3" s="352" t="s">
        <v>54</v>
      </c>
      <c r="U3" s="353"/>
    </row>
    <row r="4" spans="1:22" ht="25.15" customHeight="1" thickBot="1" x14ac:dyDescent="0.3">
      <c r="A4" s="346"/>
      <c r="B4" s="9" t="s">
        <v>5</v>
      </c>
      <c r="C4" s="10" t="s">
        <v>6</v>
      </c>
      <c r="D4" s="9" t="s">
        <v>5</v>
      </c>
      <c r="E4" s="11" t="s">
        <v>6</v>
      </c>
      <c r="F4" s="12" t="s">
        <v>5</v>
      </c>
      <c r="G4" s="10" t="s">
        <v>6</v>
      </c>
      <c r="H4" s="9" t="s">
        <v>5</v>
      </c>
      <c r="I4" s="11" t="s">
        <v>6</v>
      </c>
      <c r="J4" s="12" t="s">
        <v>5</v>
      </c>
      <c r="K4" s="10" t="s">
        <v>6</v>
      </c>
      <c r="L4" s="9" t="s">
        <v>5</v>
      </c>
      <c r="M4" s="11" t="s">
        <v>6</v>
      </c>
      <c r="N4" s="12" t="s">
        <v>5</v>
      </c>
      <c r="O4" s="10" t="s">
        <v>6</v>
      </c>
      <c r="P4" s="9" t="s">
        <v>5</v>
      </c>
      <c r="Q4" s="11" t="s">
        <v>6</v>
      </c>
      <c r="R4" s="9" t="s">
        <v>5</v>
      </c>
      <c r="S4" s="11" t="s">
        <v>6</v>
      </c>
      <c r="T4" s="9" t="s">
        <v>5</v>
      </c>
      <c r="U4" s="11" t="s">
        <v>6</v>
      </c>
    </row>
    <row r="5" spans="1:22" x14ac:dyDescent="0.25">
      <c r="A5" s="13" t="s">
        <v>7</v>
      </c>
      <c r="B5" s="24">
        <f>VLOOKUP(V5,[1]Sheet1!$A$217:$U$242,2,FALSE)</f>
        <v>21</v>
      </c>
      <c r="C5" s="14">
        <f>VLOOKUP(V5,[1]Sheet1!$A$217:$U$242,3,FALSE)/100</f>
        <v>1.9905213270142181E-3</v>
      </c>
      <c r="D5" s="24">
        <f>VLOOKUP(V5,[1]Sheet1!$A$217:$U$242,4,FALSE)</f>
        <v>21</v>
      </c>
      <c r="E5" s="15">
        <f>VLOOKUP(V5,[1]Sheet1!$A$217:$U$242,5,FALSE)/100</f>
        <v>1.9905213270142181E-3</v>
      </c>
      <c r="F5" s="26">
        <f>VLOOKUP(V5,[1]Sheet1!$A$217:$U$242,6,FALSE)</f>
        <v>0</v>
      </c>
      <c r="G5" s="14">
        <f>VLOOKUP(V5,[1]Sheet1!$A$217:$U$242,7,FALSE)/100</f>
        <v>0</v>
      </c>
      <c r="H5" s="24">
        <f>VLOOKUP(V5,[1]Sheet1!$A$217:$U$242,8,FALSE)</f>
        <v>0</v>
      </c>
      <c r="I5" s="15">
        <f>VLOOKUP(V5,[1]Sheet1!$A$217:$U$242,9,FALSE)/100</f>
        <v>0</v>
      </c>
      <c r="J5" s="26">
        <f>VLOOKUP(V5,[1]Sheet1!$A$217:$U$242,10,FALSE)</f>
        <v>0</v>
      </c>
      <c r="K5" s="14">
        <f>VLOOKUP(V5,[1]Sheet1!$A$217:$U$242,11,FALSE)/100</f>
        <v>0</v>
      </c>
      <c r="L5" s="24">
        <f>VLOOKUP(V5,[1]Sheet1!$A$217:$U$242,12,FALSE)</f>
        <v>0</v>
      </c>
      <c r="M5" s="15">
        <f>VLOOKUP(V5,[1]Sheet1!$A$217:$U$242,13,FALSE)/100</f>
        <v>0</v>
      </c>
      <c r="N5" s="24">
        <f>VLOOKUP(V5,[1]Sheet1!$A$217:$U$242,14,FALSE)</f>
        <v>0</v>
      </c>
      <c r="O5" s="15">
        <f>VLOOKUP(V5,[1]Sheet1!$A$217:$U$242,15,FALSE)/100</f>
        <v>0</v>
      </c>
      <c r="P5" s="26">
        <f>VLOOKUP(V5,[1]Sheet1!$A$217:$U$242,16,FALSE)</f>
        <v>0</v>
      </c>
      <c r="Q5" s="15">
        <f>VLOOKUP(V5,[1]Sheet1!$A$217:$U$242,17,FALSE)/100</f>
        <v>0</v>
      </c>
      <c r="R5" s="26">
        <f>VLOOKUP(V5,[1]Sheet1!$A$217:$U$242,18,FALSE)</f>
        <v>0</v>
      </c>
      <c r="S5" s="15">
        <f>VLOOKUP(V5,[1]Sheet1!$A$217:$U$242,19,FALSE)/100</f>
        <v>0</v>
      </c>
      <c r="T5" s="26">
        <f>VLOOKUP(V5,[1]Sheet1!$A$217:$U$242,20,FALSE)</f>
        <v>0</v>
      </c>
      <c r="U5" s="15">
        <f>VLOOKUP(V5,[1]Sheet1!$A$217:$U$242,21,FALSE)/100</f>
        <v>0</v>
      </c>
      <c r="V5" s="67" t="s">
        <v>129</v>
      </c>
    </row>
    <row r="6" spans="1:22" x14ac:dyDescent="0.25">
      <c r="A6" s="16" t="s">
        <v>8</v>
      </c>
      <c r="B6" s="22">
        <f>VLOOKUP(V6,[1]Sheet1!$A$217:$U$242,2,FALSE)</f>
        <v>7</v>
      </c>
      <c r="C6" s="14">
        <f>VLOOKUP(V6,[1]Sheet1!$A$217:$U$242,3,FALSE)/100</f>
        <v>6.6350710900473929E-4</v>
      </c>
      <c r="D6" s="22">
        <f>VLOOKUP(V6,[1]Sheet1!$A$217:$U$242,4,FALSE)</f>
        <v>7</v>
      </c>
      <c r="E6" s="15">
        <f>VLOOKUP(V6,[1]Sheet1!$A$217:$U$242,5,FALSE)/100</f>
        <v>6.6350710900473929E-4</v>
      </c>
      <c r="F6" s="27">
        <f>VLOOKUP(V6,[1]Sheet1!$A$217:$U$242,6,FALSE)</f>
        <v>0</v>
      </c>
      <c r="G6" s="14">
        <f>VLOOKUP(V6,[1]Sheet1!$A$217:$U$242,7,FALSE)/100</f>
        <v>0</v>
      </c>
      <c r="H6" s="22">
        <f>VLOOKUP(V6,[1]Sheet1!$A$217:$U$242,8,FALSE)</f>
        <v>0</v>
      </c>
      <c r="I6" s="15">
        <f>VLOOKUP(V6,[1]Sheet1!$A$217:$U$242,9,FALSE)/100</f>
        <v>0</v>
      </c>
      <c r="J6" s="27">
        <f>VLOOKUP(V6,[1]Sheet1!$A$217:$U$242,10,FALSE)</f>
        <v>0</v>
      </c>
      <c r="K6" s="14">
        <f>VLOOKUP(V6,[1]Sheet1!$A$217:$U$242,11,FALSE)/100</f>
        <v>0</v>
      </c>
      <c r="L6" s="22">
        <f>VLOOKUP(V6,[1]Sheet1!$A$217:$U$242,12,FALSE)</f>
        <v>0</v>
      </c>
      <c r="M6" s="15">
        <f>VLOOKUP(V6,[1]Sheet1!$A$217:$U$242,13,FALSE)/100</f>
        <v>0</v>
      </c>
      <c r="N6" s="22">
        <f>VLOOKUP(V6,[1]Sheet1!$A$217:$U$242,14,FALSE)</f>
        <v>0</v>
      </c>
      <c r="O6" s="15">
        <f>VLOOKUP(V6,[1]Sheet1!$A$217:$U$242,15,FALSE)/100</f>
        <v>0</v>
      </c>
      <c r="P6" s="27">
        <f>VLOOKUP(V6,[1]Sheet1!$A$217:$U$242,16,FALSE)</f>
        <v>0</v>
      </c>
      <c r="Q6" s="15">
        <f>VLOOKUP(V6,[1]Sheet1!$A$217:$U$242,17,FALSE)/100</f>
        <v>0</v>
      </c>
      <c r="R6" s="27">
        <f>VLOOKUP(V6,[1]Sheet1!$A$217:$U$242,18,FALSE)</f>
        <v>0</v>
      </c>
      <c r="S6" s="15">
        <f>VLOOKUP(V6,[1]Sheet1!$A$217:$U$242,19,FALSE)/100</f>
        <v>0</v>
      </c>
      <c r="T6" s="27">
        <f>VLOOKUP(V6,[1]Sheet1!$A$217:$U$242,20,FALSE)</f>
        <v>0</v>
      </c>
      <c r="U6" s="15">
        <f>VLOOKUP(V6,[1]Sheet1!$A$217:$U$242,21,FALSE)/100</f>
        <v>0</v>
      </c>
      <c r="V6" s="67" t="s">
        <v>130</v>
      </c>
    </row>
    <row r="7" spans="1:22" x14ac:dyDescent="0.25">
      <c r="A7" s="16" t="s">
        <v>9</v>
      </c>
      <c r="B7" s="22">
        <f>VLOOKUP(V7,[1]Sheet1!$A$217:$U$242,2,FALSE)</f>
        <v>5</v>
      </c>
      <c r="C7" s="14">
        <f>VLOOKUP(V7,[1]Sheet1!$A$217:$U$242,3,FALSE)/100</f>
        <v>4.7393364928909954E-4</v>
      </c>
      <c r="D7" s="22">
        <f>VLOOKUP(V7,[1]Sheet1!$A$217:$U$242,4,FALSE)</f>
        <v>5</v>
      </c>
      <c r="E7" s="15">
        <f>VLOOKUP(V7,[1]Sheet1!$A$217:$U$242,5,FALSE)/100</f>
        <v>4.7393364928909954E-4</v>
      </c>
      <c r="F7" s="27">
        <f>VLOOKUP(V7,[1]Sheet1!$A$217:$U$242,6,FALSE)</f>
        <v>0</v>
      </c>
      <c r="G7" s="14">
        <f>VLOOKUP(V7,[1]Sheet1!$A$217:$U$242,7,FALSE)/100</f>
        <v>0</v>
      </c>
      <c r="H7" s="22">
        <f>VLOOKUP(V7,[1]Sheet1!$A$217:$U$242,8,FALSE)</f>
        <v>0</v>
      </c>
      <c r="I7" s="15">
        <f>VLOOKUP(V7,[1]Sheet1!$A$217:$U$242,9,FALSE)/100</f>
        <v>0</v>
      </c>
      <c r="J7" s="27">
        <f>VLOOKUP(V7,[1]Sheet1!$A$217:$U$242,10,FALSE)</f>
        <v>0</v>
      </c>
      <c r="K7" s="14">
        <f>VLOOKUP(V7,[1]Sheet1!$A$217:$U$242,11,FALSE)/100</f>
        <v>0</v>
      </c>
      <c r="L7" s="22">
        <f>VLOOKUP(V7,[1]Sheet1!$A$217:$U$242,12,FALSE)</f>
        <v>0</v>
      </c>
      <c r="M7" s="15">
        <f>VLOOKUP(V7,[1]Sheet1!$A$217:$U$242,13,FALSE)/100</f>
        <v>0</v>
      </c>
      <c r="N7" s="22">
        <f>VLOOKUP(V7,[1]Sheet1!$A$217:$U$242,14,FALSE)</f>
        <v>0</v>
      </c>
      <c r="O7" s="15">
        <f>VLOOKUP(V7,[1]Sheet1!$A$217:$U$242,15,FALSE)/100</f>
        <v>0</v>
      </c>
      <c r="P7" s="27">
        <f>VLOOKUP(V7,[1]Sheet1!$A$217:$U$242,16,FALSE)</f>
        <v>0</v>
      </c>
      <c r="Q7" s="15">
        <f>VLOOKUP(V7,[1]Sheet1!$A$217:$U$242,17,FALSE)/100</f>
        <v>0</v>
      </c>
      <c r="R7" s="27">
        <f>VLOOKUP(V7,[1]Sheet1!$A$217:$U$242,18,FALSE)</f>
        <v>0</v>
      </c>
      <c r="S7" s="15">
        <f>VLOOKUP(V7,[1]Sheet1!$A$217:$U$242,19,FALSE)/100</f>
        <v>0</v>
      </c>
      <c r="T7" s="27">
        <f>VLOOKUP(V7,[1]Sheet1!$A$217:$U$242,20,FALSE)</f>
        <v>0</v>
      </c>
      <c r="U7" s="15">
        <f>VLOOKUP(V7,[1]Sheet1!$A$217:$U$242,21,FALSE)/100</f>
        <v>0</v>
      </c>
      <c r="V7" s="67" t="s">
        <v>131</v>
      </c>
    </row>
    <row r="8" spans="1:22" x14ac:dyDescent="0.25">
      <c r="A8" s="16" t="s">
        <v>10</v>
      </c>
      <c r="B8" s="22">
        <f>VLOOKUP(V8,[1]Sheet1!$A$217:$U$242,2,FALSE)</f>
        <v>9</v>
      </c>
      <c r="C8" s="14">
        <f>VLOOKUP(V8,[1]Sheet1!$A$217:$U$242,3,FALSE)/100</f>
        <v>8.5308056872037926E-4</v>
      </c>
      <c r="D8" s="22">
        <f>VLOOKUP(V8,[1]Sheet1!$A$217:$U$242,4,FALSE)</f>
        <v>9</v>
      </c>
      <c r="E8" s="15">
        <f>VLOOKUP(V8,[1]Sheet1!$A$217:$U$242,5,FALSE)/100</f>
        <v>8.5308056872037926E-4</v>
      </c>
      <c r="F8" s="27">
        <f>VLOOKUP(V8,[1]Sheet1!$A$217:$U$242,6,FALSE)</f>
        <v>0</v>
      </c>
      <c r="G8" s="14">
        <f>VLOOKUP(V8,[1]Sheet1!$A$217:$U$242,7,FALSE)/100</f>
        <v>0</v>
      </c>
      <c r="H8" s="22">
        <f>VLOOKUP(V8,[1]Sheet1!$A$217:$U$242,8,FALSE)</f>
        <v>0</v>
      </c>
      <c r="I8" s="15">
        <f>VLOOKUP(V8,[1]Sheet1!$A$217:$U$242,9,FALSE)/100</f>
        <v>0</v>
      </c>
      <c r="J8" s="27">
        <f>VLOOKUP(V8,[1]Sheet1!$A$217:$U$242,10,FALSE)</f>
        <v>0</v>
      </c>
      <c r="K8" s="14">
        <f>VLOOKUP(V8,[1]Sheet1!$A$217:$U$242,11,FALSE)/100</f>
        <v>0</v>
      </c>
      <c r="L8" s="22">
        <f>VLOOKUP(V8,[1]Sheet1!$A$217:$U$242,12,FALSE)</f>
        <v>0</v>
      </c>
      <c r="M8" s="15">
        <f>VLOOKUP(V8,[1]Sheet1!$A$217:$U$242,13,FALSE)/100</f>
        <v>0</v>
      </c>
      <c r="N8" s="22">
        <f>VLOOKUP(V8,[1]Sheet1!$A$217:$U$242,14,FALSE)</f>
        <v>0</v>
      </c>
      <c r="O8" s="15">
        <f>VLOOKUP(V8,[1]Sheet1!$A$217:$U$242,15,FALSE)/100</f>
        <v>0</v>
      </c>
      <c r="P8" s="27">
        <f>VLOOKUP(V8,[1]Sheet1!$A$217:$U$242,16,FALSE)</f>
        <v>0</v>
      </c>
      <c r="Q8" s="15">
        <f>VLOOKUP(V8,[1]Sheet1!$A$217:$U$242,17,FALSE)/100</f>
        <v>0</v>
      </c>
      <c r="R8" s="27">
        <f>VLOOKUP(V8,[1]Sheet1!$A$217:$U$242,18,FALSE)</f>
        <v>0</v>
      </c>
      <c r="S8" s="15">
        <f>VLOOKUP(V8,[1]Sheet1!$A$217:$U$242,19,FALSE)/100</f>
        <v>0</v>
      </c>
      <c r="T8" s="27">
        <f>VLOOKUP(V8,[1]Sheet1!$A$217:$U$242,20,FALSE)</f>
        <v>0</v>
      </c>
      <c r="U8" s="15">
        <f>VLOOKUP(V8,[1]Sheet1!$A$217:$U$242,21,FALSE)/100</f>
        <v>0</v>
      </c>
      <c r="V8" s="67" t="s">
        <v>132</v>
      </c>
    </row>
    <row r="9" spans="1:22" x14ac:dyDescent="0.25">
      <c r="A9" s="16" t="s">
        <v>11</v>
      </c>
      <c r="B9" s="22">
        <f>VLOOKUP(V9,[1]Sheet1!$A$217:$U$242,2,FALSE)</f>
        <v>45</v>
      </c>
      <c r="C9" s="14">
        <f>VLOOKUP(V9,[1]Sheet1!$A$217:$U$242,3,FALSE)/100</f>
        <v>4.2654028436018955E-3</v>
      </c>
      <c r="D9" s="22">
        <f>VLOOKUP(V9,[1]Sheet1!$A$217:$U$242,4,FALSE)</f>
        <v>45</v>
      </c>
      <c r="E9" s="15">
        <f>VLOOKUP(V9,[1]Sheet1!$A$217:$U$242,5,FALSE)/100</f>
        <v>4.2654028436018955E-3</v>
      </c>
      <c r="F9" s="27">
        <f>VLOOKUP(V9,[1]Sheet1!$A$217:$U$242,6,FALSE)</f>
        <v>0</v>
      </c>
      <c r="G9" s="14">
        <f>VLOOKUP(V9,[1]Sheet1!$A$217:$U$242,7,FALSE)/100</f>
        <v>0</v>
      </c>
      <c r="H9" s="22">
        <f>VLOOKUP(V9,[1]Sheet1!$A$217:$U$242,8,FALSE)</f>
        <v>0</v>
      </c>
      <c r="I9" s="15">
        <f>VLOOKUP(V9,[1]Sheet1!$A$217:$U$242,9,FALSE)/100</f>
        <v>0</v>
      </c>
      <c r="J9" s="27">
        <f>VLOOKUP(V9,[1]Sheet1!$A$217:$U$242,10,FALSE)</f>
        <v>0</v>
      </c>
      <c r="K9" s="14">
        <f>VLOOKUP(V9,[1]Sheet1!$A$217:$U$242,11,FALSE)/100</f>
        <v>0</v>
      </c>
      <c r="L9" s="22">
        <f>VLOOKUP(V9,[1]Sheet1!$A$217:$U$242,12,FALSE)</f>
        <v>0</v>
      </c>
      <c r="M9" s="15">
        <f>VLOOKUP(V9,[1]Sheet1!$A$217:$U$242,13,FALSE)/100</f>
        <v>0</v>
      </c>
      <c r="N9" s="22">
        <f>VLOOKUP(V9,[1]Sheet1!$A$217:$U$242,14,FALSE)</f>
        <v>0</v>
      </c>
      <c r="O9" s="15">
        <f>VLOOKUP(V9,[1]Sheet1!$A$217:$U$242,15,FALSE)/100</f>
        <v>0</v>
      </c>
      <c r="P9" s="27">
        <f>VLOOKUP(V9,[1]Sheet1!$A$217:$U$242,16,FALSE)</f>
        <v>0</v>
      </c>
      <c r="Q9" s="15">
        <f>VLOOKUP(V9,[1]Sheet1!$A$217:$U$242,17,FALSE)/100</f>
        <v>0</v>
      </c>
      <c r="R9" s="27">
        <f>VLOOKUP(V9,[1]Sheet1!$A$217:$U$242,18,FALSE)</f>
        <v>0</v>
      </c>
      <c r="S9" s="15">
        <f>VLOOKUP(V9,[1]Sheet1!$A$217:$U$242,19,FALSE)/100</f>
        <v>0</v>
      </c>
      <c r="T9" s="27">
        <f>VLOOKUP(V9,[1]Sheet1!$A$217:$U$242,20,FALSE)</f>
        <v>0</v>
      </c>
      <c r="U9" s="15">
        <f>VLOOKUP(V9,[1]Sheet1!$A$217:$U$242,21,FALSE)/100</f>
        <v>0</v>
      </c>
      <c r="V9" s="67" t="s">
        <v>133</v>
      </c>
    </row>
    <row r="10" spans="1:22" x14ac:dyDescent="0.25">
      <c r="A10" s="16" t="s">
        <v>12</v>
      </c>
      <c r="B10" s="22">
        <f>VLOOKUP(V10,[1]Sheet1!$A$217:$U$242,2,FALSE)</f>
        <v>256</v>
      </c>
      <c r="C10" s="14">
        <f>VLOOKUP(V10,[1]Sheet1!$A$217:$U$242,3,FALSE)/100</f>
        <v>2.4265402843601892E-2</v>
      </c>
      <c r="D10" s="22">
        <f>VLOOKUP(V10,[1]Sheet1!$A$217:$U$242,4,FALSE)</f>
        <v>256</v>
      </c>
      <c r="E10" s="15">
        <f>VLOOKUP(V10,[1]Sheet1!$A$217:$U$242,5,FALSE)/100</f>
        <v>2.4265402843601892E-2</v>
      </c>
      <c r="F10" s="27">
        <f>VLOOKUP(V10,[1]Sheet1!$A$217:$U$242,6,FALSE)</f>
        <v>0</v>
      </c>
      <c r="G10" s="14">
        <f>VLOOKUP(V10,[1]Sheet1!$A$217:$U$242,7,FALSE)/100</f>
        <v>0</v>
      </c>
      <c r="H10" s="22">
        <f>VLOOKUP(V10,[1]Sheet1!$A$217:$U$242,8,FALSE)</f>
        <v>0</v>
      </c>
      <c r="I10" s="15">
        <f>VLOOKUP(V10,[1]Sheet1!$A$217:$U$242,9,FALSE)/100</f>
        <v>0</v>
      </c>
      <c r="J10" s="27">
        <f>VLOOKUP(V10,[1]Sheet1!$A$217:$U$242,10,FALSE)</f>
        <v>0</v>
      </c>
      <c r="K10" s="14">
        <f>VLOOKUP(V10,[1]Sheet1!$A$217:$U$242,11,FALSE)/100</f>
        <v>0</v>
      </c>
      <c r="L10" s="22">
        <f>VLOOKUP(V10,[1]Sheet1!$A$217:$U$242,12,FALSE)</f>
        <v>0</v>
      </c>
      <c r="M10" s="15">
        <f>VLOOKUP(V10,[1]Sheet1!$A$217:$U$242,13,FALSE)/100</f>
        <v>0</v>
      </c>
      <c r="N10" s="22">
        <f>VLOOKUP(V10,[1]Sheet1!$A$217:$U$242,14,FALSE)</f>
        <v>0</v>
      </c>
      <c r="O10" s="15">
        <f>VLOOKUP(V10,[1]Sheet1!$A$217:$U$242,15,FALSE)/100</f>
        <v>0</v>
      </c>
      <c r="P10" s="27">
        <f>VLOOKUP(V10,[1]Sheet1!$A$217:$U$242,16,FALSE)</f>
        <v>0</v>
      </c>
      <c r="Q10" s="15">
        <f>VLOOKUP(V10,[1]Sheet1!$A$217:$U$242,17,FALSE)/100</f>
        <v>0</v>
      </c>
      <c r="R10" s="27">
        <f>VLOOKUP(V10,[1]Sheet1!$A$217:$U$242,18,FALSE)</f>
        <v>0</v>
      </c>
      <c r="S10" s="15">
        <f>VLOOKUP(V10,[1]Sheet1!$A$217:$U$242,19,FALSE)/100</f>
        <v>0</v>
      </c>
      <c r="T10" s="27">
        <f>VLOOKUP(V10,[1]Sheet1!$A$217:$U$242,20,FALSE)</f>
        <v>0</v>
      </c>
      <c r="U10" s="15">
        <f>VLOOKUP(V10,[1]Sheet1!$A$217:$U$242,21,FALSE)/100</f>
        <v>0</v>
      </c>
      <c r="V10" s="67" t="s">
        <v>134</v>
      </c>
    </row>
    <row r="11" spans="1:22" x14ac:dyDescent="0.25">
      <c r="A11" s="16" t="s">
        <v>13</v>
      </c>
      <c r="B11" s="22">
        <f>VLOOKUP(V11,[1]Sheet1!$A$217:$U$242,2,FALSE)</f>
        <v>822</v>
      </c>
      <c r="C11" s="14">
        <f>VLOOKUP(V11,[1]Sheet1!$A$217:$U$242,3,FALSE)/100</f>
        <v>7.7914691943127973E-2</v>
      </c>
      <c r="D11" s="22">
        <f>VLOOKUP(V11,[1]Sheet1!$A$217:$U$242,4,FALSE)</f>
        <v>822</v>
      </c>
      <c r="E11" s="15">
        <f>VLOOKUP(V11,[1]Sheet1!$A$217:$U$242,5,FALSE)/100</f>
        <v>7.7914691943127973E-2</v>
      </c>
      <c r="F11" s="27">
        <f>VLOOKUP(V11,[1]Sheet1!$A$217:$U$242,6,FALSE)</f>
        <v>0</v>
      </c>
      <c r="G11" s="14">
        <f>VLOOKUP(V11,[1]Sheet1!$A$217:$U$242,7,FALSE)/100</f>
        <v>0</v>
      </c>
      <c r="H11" s="22">
        <f>VLOOKUP(V11,[1]Sheet1!$A$217:$U$242,8,FALSE)</f>
        <v>0</v>
      </c>
      <c r="I11" s="15">
        <f>VLOOKUP(V11,[1]Sheet1!$A$217:$U$242,9,FALSE)/100</f>
        <v>0</v>
      </c>
      <c r="J11" s="27">
        <f>VLOOKUP(V11,[1]Sheet1!$A$217:$U$242,10,FALSE)</f>
        <v>0</v>
      </c>
      <c r="K11" s="14">
        <f>VLOOKUP(V11,[1]Sheet1!$A$217:$U$242,11,FALSE)/100</f>
        <v>0</v>
      </c>
      <c r="L11" s="22">
        <f>VLOOKUP(V11,[1]Sheet1!$A$217:$U$242,12,FALSE)</f>
        <v>0</v>
      </c>
      <c r="M11" s="15">
        <f>VLOOKUP(V11,[1]Sheet1!$A$217:$U$242,13,FALSE)/100</f>
        <v>0</v>
      </c>
      <c r="N11" s="22">
        <f>VLOOKUP(V11,[1]Sheet1!$A$217:$U$242,14,FALSE)</f>
        <v>0</v>
      </c>
      <c r="O11" s="15">
        <f>VLOOKUP(V11,[1]Sheet1!$A$217:$U$242,15,FALSE)/100</f>
        <v>0</v>
      </c>
      <c r="P11" s="27">
        <f>VLOOKUP(V11,[1]Sheet1!$A$217:$U$242,16,FALSE)</f>
        <v>0</v>
      </c>
      <c r="Q11" s="15">
        <f>VLOOKUP(V11,[1]Sheet1!$A$217:$U$242,17,FALSE)/100</f>
        <v>0</v>
      </c>
      <c r="R11" s="27">
        <f>VLOOKUP(V11,[1]Sheet1!$A$217:$U$242,18,FALSE)</f>
        <v>0</v>
      </c>
      <c r="S11" s="15">
        <f>VLOOKUP(V11,[1]Sheet1!$A$217:$U$242,19,FALSE)/100</f>
        <v>0</v>
      </c>
      <c r="T11" s="27">
        <f>VLOOKUP(V11,[1]Sheet1!$A$217:$U$242,20,FALSE)</f>
        <v>0</v>
      </c>
      <c r="U11" s="15">
        <f>VLOOKUP(V11,[1]Sheet1!$A$217:$U$242,21,FALSE)/100</f>
        <v>0</v>
      </c>
      <c r="V11" s="67" t="s">
        <v>135</v>
      </c>
    </row>
    <row r="12" spans="1:22" x14ac:dyDescent="0.25">
      <c r="A12" s="16" t="s">
        <v>14</v>
      </c>
      <c r="B12" s="22">
        <f>VLOOKUP(V12,[1]Sheet1!$A$217:$U$242,2,FALSE)</f>
        <v>2353</v>
      </c>
      <c r="C12" s="14">
        <f>VLOOKUP(V12,[1]Sheet1!$A$217:$U$242,3,FALSE)/100</f>
        <v>0.22303317535545022</v>
      </c>
      <c r="D12" s="22">
        <f>VLOOKUP(V12,[1]Sheet1!$A$217:$U$242,4,FALSE)</f>
        <v>2353</v>
      </c>
      <c r="E12" s="15">
        <f>VLOOKUP(V12,[1]Sheet1!$A$217:$U$242,5,FALSE)/100</f>
        <v>0.22303317535545022</v>
      </c>
      <c r="F12" s="27">
        <f>VLOOKUP(V12,[1]Sheet1!$A$217:$U$242,6,FALSE)</f>
        <v>0</v>
      </c>
      <c r="G12" s="14">
        <f>VLOOKUP(V12,[1]Sheet1!$A$217:$U$242,7,FALSE)/100</f>
        <v>0</v>
      </c>
      <c r="H12" s="22">
        <f>VLOOKUP(V12,[1]Sheet1!$A$217:$U$242,8,FALSE)</f>
        <v>0</v>
      </c>
      <c r="I12" s="15">
        <f>VLOOKUP(V12,[1]Sheet1!$A$217:$U$242,9,FALSE)/100</f>
        <v>0</v>
      </c>
      <c r="J12" s="27">
        <f>VLOOKUP(V12,[1]Sheet1!$A$217:$U$242,10,FALSE)</f>
        <v>0</v>
      </c>
      <c r="K12" s="14">
        <f>VLOOKUP(V12,[1]Sheet1!$A$217:$U$242,11,FALSE)/100</f>
        <v>0</v>
      </c>
      <c r="L12" s="22">
        <f>VLOOKUP(V12,[1]Sheet1!$A$217:$U$242,12,FALSE)</f>
        <v>0</v>
      </c>
      <c r="M12" s="15">
        <f>VLOOKUP(V12,[1]Sheet1!$A$217:$U$242,13,FALSE)/100</f>
        <v>0</v>
      </c>
      <c r="N12" s="22">
        <f>VLOOKUP(V12,[1]Sheet1!$A$217:$U$242,14,FALSE)</f>
        <v>0</v>
      </c>
      <c r="O12" s="15">
        <f>VLOOKUP(V12,[1]Sheet1!$A$217:$U$242,15,FALSE)/100</f>
        <v>0</v>
      </c>
      <c r="P12" s="27">
        <f>VLOOKUP(V12,[1]Sheet1!$A$217:$U$242,16,FALSE)</f>
        <v>0</v>
      </c>
      <c r="Q12" s="15">
        <f>VLOOKUP(V12,[1]Sheet1!$A$217:$U$242,17,FALSE)/100</f>
        <v>0</v>
      </c>
      <c r="R12" s="27">
        <f>VLOOKUP(V12,[1]Sheet1!$A$217:$U$242,18,FALSE)</f>
        <v>0</v>
      </c>
      <c r="S12" s="15">
        <f>VLOOKUP(V12,[1]Sheet1!$A$217:$U$242,19,FALSE)/100</f>
        <v>0</v>
      </c>
      <c r="T12" s="27">
        <f>VLOOKUP(V12,[1]Sheet1!$A$217:$U$242,20,FALSE)</f>
        <v>0</v>
      </c>
      <c r="U12" s="15">
        <f>VLOOKUP(V12,[1]Sheet1!$A$217:$U$242,21,FALSE)/100</f>
        <v>0</v>
      </c>
      <c r="V12" s="67" t="s">
        <v>136</v>
      </c>
    </row>
    <row r="13" spans="1:22" x14ac:dyDescent="0.25">
      <c r="A13" s="16" t="s">
        <v>15</v>
      </c>
      <c r="B13" s="22">
        <f>VLOOKUP(V13,[1]Sheet1!$A$217:$U$242,2,FALSE)</f>
        <v>1864</v>
      </c>
      <c r="C13" s="14">
        <f>VLOOKUP(V13,[1]Sheet1!$A$217:$U$242,3,FALSE)/100</f>
        <v>0.17668246445497629</v>
      </c>
      <c r="D13" s="22">
        <f>VLOOKUP(V13,[1]Sheet1!$A$217:$U$242,4,FALSE)</f>
        <v>1864</v>
      </c>
      <c r="E13" s="15">
        <f>VLOOKUP(V13,[1]Sheet1!$A$217:$U$242,5,FALSE)/100</f>
        <v>0.17668246445497629</v>
      </c>
      <c r="F13" s="27">
        <f>VLOOKUP(V13,[1]Sheet1!$A$217:$U$242,6,FALSE)</f>
        <v>0</v>
      </c>
      <c r="G13" s="14">
        <f>VLOOKUP(V13,[1]Sheet1!$A$217:$U$242,7,FALSE)/100</f>
        <v>0</v>
      </c>
      <c r="H13" s="22">
        <f>VLOOKUP(V13,[1]Sheet1!$A$217:$U$242,8,FALSE)</f>
        <v>0</v>
      </c>
      <c r="I13" s="15">
        <f>VLOOKUP(V13,[1]Sheet1!$A$217:$U$242,9,FALSE)/100</f>
        <v>0</v>
      </c>
      <c r="J13" s="27">
        <f>VLOOKUP(V13,[1]Sheet1!$A$217:$U$242,10,FALSE)</f>
        <v>0</v>
      </c>
      <c r="K13" s="14">
        <f>VLOOKUP(V13,[1]Sheet1!$A$217:$U$242,11,FALSE)/100</f>
        <v>0</v>
      </c>
      <c r="L13" s="22">
        <f>VLOOKUP(V13,[1]Sheet1!$A$217:$U$242,12,FALSE)</f>
        <v>0</v>
      </c>
      <c r="M13" s="15">
        <f>VLOOKUP(V13,[1]Sheet1!$A$217:$U$242,13,FALSE)/100</f>
        <v>0</v>
      </c>
      <c r="N13" s="22">
        <f>VLOOKUP(V13,[1]Sheet1!$A$217:$U$242,14,FALSE)</f>
        <v>0</v>
      </c>
      <c r="O13" s="15">
        <f>VLOOKUP(V13,[1]Sheet1!$A$217:$U$242,15,FALSE)/100</f>
        <v>0</v>
      </c>
      <c r="P13" s="27">
        <f>VLOOKUP(V13,[1]Sheet1!$A$217:$U$242,16,FALSE)</f>
        <v>0</v>
      </c>
      <c r="Q13" s="15">
        <f>VLOOKUP(V13,[1]Sheet1!$A$217:$U$242,17,FALSE)/100</f>
        <v>0</v>
      </c>
      <c r="R13" s="27">
        <f>VLOOKUP(V13,[1]Sheet1!$A$217:$U$242,18,FALSE)</f>
        <v>0</v>
      </c>
      <c r="S13" s="15">
        <f>VLOOKUP(V13,[1]Sheet1!$A$217:$U$242,19,FALSE)/100</f>
        <v>0</v>
      </c>
      <c r="T13" s="27">
        <f>VLOOKUP(V13,[1]Sheet1!$A$217:$U$242,20,FALSE)</f>
        <v>0</v>
      </c>
      <c r="U13" s="15">
        <f>VLOOKUP(V13,[1]Sheet1!$A$217:$U$242,21,FALSE)/100</f>
        <v>0</v>
      </c>
      <c r="V13" s="67" t="s">
        <v>137</v>
      </c>
    </row>
    <row r="14" spans="1:22" x14ac:dyDescent="0.25">
      <c r="A14" s="16" t="s">
        <v>16</v>
      </c>
      <c r="B14" s="22">
        <f>VLOOKUP(V14,[1]Sheet1!$A$217:$U$242,2,FALSE)</f>
        <v>416</v>
      </c>
      <c r="C14" s="14">
        <f>VLOOKUP(V14,[1]Sheet1!$A$217:$U$242,3,FALSE)/100</f>
        <v>3.9431279620853077E-2</v>
      </c>
      <c r="D14" s="22">
        <f>VLOOKUP(V14,[1]Sheet1!$A$217:$U$242,4,FALSE)</f>
        <v>416</v>
      </c>
      <c r="E14" s="15">
        <f>VLOOKUP(V14,[1]Sheet1!$A$217:$U$242,5,FALSE)/100</f>
        <v>3.9431279620853077E-2</v>
      </c>
      <c r="F14" s="27">
        <f>VLOOKUP(V14,[1]Sheet1!$A$217:$U$242,6,FALSE)</f>
        <v>0</v>
      </c>
      <c r="G14" s="14">
        <f>VLOOKUP(V14,[1]Sheet1!$A$217:$U$242,7,FALSE)/100</f>
        <v>0</v>
      </c>
      <c r="H14" s="22">
        <f>VLOOKUP(V14,[1]Sheet1!$A$217:$U$242,8,FALSE)</f>
        <v>0</v>
      </c>
      <c r="I14" s="15">
        <f>VLOOKUP(V14,[1]Sheet1!$A$217:$U$242,9,FALSE)/100</f>
        <v>0</v>
      </c>
      <c r="J14" s="27">
        <f>VLOOKUP(V14,[1]Sheet1!$A$217:$U$242,10,FALSE)</f>
        <v>0</v>
      </c>
      <c r="K14" s="14">
        <f>VLOOKUP(V14,[1]Sheet1!$A$217:$U$242,11,FALSE)/100</f>
        <v>0</v>
      </c>
      <c r="L14" s="22">
        <f>VLOOKUP(V14,[1]Sheet1!$A$217:$U$242,12,FALSE)</f>
        <v>0</v>
      </c>
      <c r="M14" s="15">
        <f>VLOOKUP(V14,[1]Sheet1!$A$217:$U$242,13,FALSE)/100</f>
        <v>0</v>
      </c>
      <c r="N14" s="22">
        <f>VLOOKUP(V14,[1]Sheet1!$A$217:$U$242,14,FALSE)</f>
        <v>0</v>
      </c>
      <c r="O14" s="15">
        <f>VLOOKUP(V14,[1]Sheet1!$A$217:$U$242,15,FALSE)/100</f>
        <v>0</v>
      </c>
      <c r="P14" s="27">
        <f>VLOOKUP(V14,[1]Sheet1!$A$217:$U$242,16,FALSE)</f>
        <v>0</v>
      </c>
      <c r="Q14" s="15">
        <f>VLOOKUP(V14,[1]Sheet1!$A$217:$U$242,17,FALSE)/100</f>
        <v>0</v>
      </c>
      <c r="R14" s="27">
        <f>VLOOKUP(V14,[1]Sheet1!$A$217:$U$242,18,FALSE)</f>
        <v>0</v>
      </c>
      <c r="S14" s="15">
        <f>VLOOKUP(V14,[1]Sheet1!$A$217:$U$242,19,FALSE)/100</f>
        <v>0</v>
      </c>
      <c r="T14" s="27">
        <f>VLOOKUP(V14,[1]Sheet1!$A$217:$U$242,20,FALSE)</f>
        <v>0</v>
      </c>
      <c r="U14" s="15">
        <f>VLOOKUP(V14,[1]Sheet1!$A$217:$U$242,21,FALSE)/100</f>
        <v>0</v>
      </c>
      <c r="V14" s="67" t="s">
        <v>138</v>
      </c>
    </row>
    <row r="15" spans="1:22" x14ac:dyDescent="0.25">
      <c r="A15" s="16" t="s">
        <v>17</v>
      </c>
      <c r="B15" s="22">
        <f>VLOOKUP(V15,[1]Sheet1!$A$217:$U$242,2,FALSE)</f>
        <v>206</v>
      </c>
      <c r="C15" s="14">
        <f>VLOOKUP(V15,[1]Sheet1!$A$217:$U$242,3,FALSE)/100</f>
        <v>1.9526066350710899E-2</v>
      </c>
      <c r="D15" s="22">
        <f>VLOOKUP(V15,[1]Sheet1!$A$217:$U$242,4,FALSE)</f>
        <v>206</v>
      </c>
      <c r="E15" s="15">
        <f>VLOOKUP(V15,[1]Sheet1!$A$217:$U$242,5,FALSE)/100</f>
        <v>1.9526066350710899E-2</v>
      </c>
      <c r="F15" s="27">
        <f>VLOOKUP(V15,[1]Sheet1!$A$217:$U$242,6,FALSE)</f>
        <v>0</v>
      </c>
      <c r="G15" s="14">
        <f>VLOOKUP(V15,[1]Sheet1!$A$217:$U$242,7,FALSE)/100</f>
        <v>0</v>
      </c>
      <c r="H15" s="22">
        <f>VLOOKUP(V15,[1]Sheet1!$A$217:$U$242,8,FALSE)</f>
        <v>0</v>
      </c>
      <c r="I15" s="15">
        <f>VLOOKUP(V15,[1]Sheet1!$A$217:$U$242,9,FALSE)/100</f>
        <v>0</v>
      </c>
      <c r="J15" s="27">
        <f>VLOOKUP(V15,[1]Sheet1!$A$217:$U$242,10,FALSE)</f>
        <v>0</v>
      </c>
      <c r="K15" s="14">
        <f>VLOOKUP(V15,[1]Sheet1!$A$217:$U$242,11,FALSE)/100</f>
        <v>0</v>
      </c>
      <c r="L15" s="22">
        <f>VLOOKUP(V15,[1]Sheet1!$A$217:$U$242,12,FALSE)</f>
        <v>0</v>
      </c>
      <c r="M15" s="15">
        <f>VLOOKUP(V15,[1]Sheet1!$A$217:$U$242,13,FALSE)/100</f>
        <v>0</v>
      </c>
      <c r="N15" s="22">
        <f>VLOOKUP(V15,[1]Sheet1!$A$217:$U$242,14,FALSE)</f>
        <v>0</v>
      </c>
      <c r="O15" s="15">
        <f>VLOOKUP(V15,[1]Sheet1!$A$217:$U$242,15,FALSE)/100</f>
        <v>0</v>
      </c>
      <c r="P15" s="27">
        <f>VLOOKUP(V15,[1]Sheet1!$A$217:$U$242,16,FALSE)</f>
        <v>0</v>
      </c>
      <c r="Q15" s="15">
        <f>VLOOKUP(V15,[1]Sheet1!$A$217:$U$242,17,FALSE)/100</f>
        <v>0</v>
      </c>
      <c r="R15" s="27">
        <f>VLOOKUP(V15,[1]Sheet1!$A$217:$U$242,18,FALSE)</f>
        <v>0</v>
      </c>
      <c r="S15" s="15">
        <f>VLOOKUP(V15,[1]Sheet1!$A$217:$U$242,19,FALSE)/100</f>
        <v>0</v>
      </c>
      <c r="T15" s="27">
        <f>VLOOKUP(V15,[1]Sheet1!$A$217:$U$242,20,FALSE)</f>
        <v>0</v>
      </c>
      <c r="U15" s="15">
        <f>VLOOKUP(V15,[1]Sheet1!$A$217:$U$242,21,FALSE)/100</f>
        <v>0</v>
      </c>
      <c r="V15" s="67" t="s">
        <v>139</v>
      </c>
    </row>
    <row r="16" spans="1:22" x14ac:dyDescent="0.25">
      <c r="A16" s="16" t="s">
        <v>18</v>
      </c>
      <c r="B16" s="22">
        <f>VLOOKUP(V16,[1]Sheet1!$A$217:$U$242,2,FALSE)</f>
        <v>245</v>
      </c>
      <c r="C16" s="14">
        <f>VLOOKUP(V16,[1]Sheet1!$A$217:$U$242,3,FALSE)/100</f>
        <v>2.3222748815165881E-2</v>
      </c>
      <c r="D16" s="22">
        <f>VLOOKUP(V16,[1]Sheet1!$A$217:$U$242,4,FALSE)</f>
        <v>245</v>
      </c>
      <c r="E16" s="15">
        <f>VLOOKUP(V16,[1]Sheet1!$A$217:$U$242,5,FALSE)/100</f>
        <v>2.3222748815165881E-2</v>
      </c>
      <c r="F16" s="27">
        <f>VLOOKUP(V16,[1]Sheet1!$A$217:$U$242,6,FALSE)</f>
        <v>0</v>
      </c>
      <c r="G16" s="14">
        <f>VLOOKUP(V16,[1]Sheet1!$A$217:$U$242,7,FALSE)/100</f>
        <v>0</v>
      </c>
      <c r="H16" s="22">
        <f>VLOOKUP(V16,[1]Sheet1!$A$217:$U$242,8,FALSE)</f>
        <v>0</v>
      </c>
      <c r="I16" s="15">
        <f>VLOOKUP(V16,[1]Sheet1!$A$217:$U$242,9,FALSE)/100</f>
        <v>0</v>
      </c>
      <c r="J16" s="27">
        <f>VLOOKUP(V16,[1]Sheet1!$A$217:$U$242,10,FALSE)</f>
        <v>0</v>
      </c>
      <c r="K16" s="14">
        <f>VLOOKUP(V16,[1]Sheet1!$A$217:$U$242,11,FALSE)/100</f>
        <v>0</v>
      </c>
      <c r="L16" s="22">
        <f>VLOOKUP(V16,[1]Sheet1!$A$217:$U$242,12,FALSE)</f>
        <v>0</v>
      </c>
      <c r="M16" s="15">
        <f>VLOOKUP(V16,[1]Sheet1!$A$217:$U$242,13,FALSE)/100</f>
        <v>0</v>
      </c>
      <c r="N16" s="22">
        <f>VLOOKUP(V16,[1]Sheet1!$A$217:$U$242,14,FALSE)</f>
        <v>0</v>
      </c>
      <c r="O16" s="15">
        <f>VLOOKUP(V16,[1]Sheet1!$A$217:$U$242,15,FALSE)/100</f>
        <v>0</v>
      </c>
      <c r="P16" s="27">
        <f>VLOOKUP(V16,[1]Sheet1!$A$217:$U$242,16,FALSE)</f>
        <v>0</v>
      </c>
      <c r="Q16" s="15">
        <f>VLOOKUP(V16,[1]Sheet1!$A$217:$U$242,17,FALSE)/100</f>
        <v>0</v>
      </c>
      <c r="R16" s="27">
        <f>VLOOKUP(V16,[1]Sheet1!$A$217:$U$242,18,FALSE)</f>
        <v>0</v>
      </c>
      <c r="S16" s="15">
        <f>VLOOKUP(V16,[1]Sheet1!$A$217:$U$242,19,FALSE)/100</f>
        <v>0</v>
      </c>
      <c r="T16" s="27">
        <f>VLOOKUP(V16,[1]Sheet1!$A$217:$U$242,20,FALSE)</f>
        <v>0</v>
      </c>
      <c r="U16" s="15">
        <f>VLOOKUP(V16,[1]Sheet1!$A$217:$U$242,21,FALSE)/100</f>
        <v>0</v>
      </c>
      <c r="V16" s="67" t="s">
        <v>140</v>
      </c>
    </row>
    <row r="17" spans="1:22" x14ac:dyDescent="0.25">
      <c r="A17" s="16" t="s">
        <v>19</v>
      </c>
      <c r="B17" s="22">
        <f>VLOOKUP(V17,[1]Sheet1!$A$217:$U$242,2,FALSE)</f>
        <v>602</v>
      </c>
      <c r="C17" s="14">
        <f>VLOOKUP(V17,[1]Sheet1!$A$217:$U$242,3,FALSE)/100</f>
        <v>5.706161137440758E-2</v>
      </c>
      <c r="D17" s="22">
        <f>VLOOKUP(V17,[1]Sheet1!$A$217:$U$242,4,FALSE)</f>
        <v>602</v>
      </c>
      <c r="E17" s="15">
        <f>VLOOKUP(V17,[1]Sheet1!$A$217:$U$242,5,FALSE)/100</f>
        <v>5.706161137440758E-2</v>
      </c>
      <c r="F17" s="27">
        <f>VLOOKUP(V17,[1]Sheet1!$A$217:$U$242,6,FALSE)</f>
        <v>0</v>
      </c>
      <c r="G17" s="14">
        <f>VLOOKUP(V17,[1]Sheet1!$A$217:$U$242,7,FALSE)/100</f>
        <v>0</v>
      </c>
      <c r="H17" s="22">
        <f>VLOOKUP(V17,[1]Sheet1!$A$217:$U$242,8,FALSE)</f>
        <v>0</v>
      </c>
      <c r="I17" s="15">
        <f>VLOOKUP(V17,[1]Sheet1!$A$217:$U$242,9,FALSE)/100</f>
        <v>0</v>
      </c>
      <c r="J17" s="27">
        <f>VLOOKUP(V17,[1]Sheet1!$A$217:$U$242,10,FALSE)</f>
        <v>0</v>
      </c>
      <c r="K17" s="14">
        <f>VLOOKUP(V17,[1]Sheet1!$A$217:$U$242,11,FALSE)/100</f>
        <v>0</v>
      </c>
      <c r="L17" s="22">
        <f>VLOOKUP(V17,[1]Sheet1!$A$217:$U$242,12,FALSE)</f>
        <v>0</v>
      </c>
      <c r="M17" s="15">
        <f>VLOOKUP(V17,[1]Sheet1!$A$217:$U$242,13,FALSE)/100</f>
        <v>0</v>
      </c>
      <c r="N17" s="22">
        <f>VLOOKUP(V17,[1]Sheet1!$A$217:$U$242,14,FALSE)</f>
        <v>0</v>
      </c>
      <c r="O17" s="15">
        <f>VLOOKUP(V17,[1]Sheet1!$A$217:$U$242,15,FALSE)/100</f>
        <v>0</v>
      </c>
      <c r="P17" s="27">
        <f>VLOOKUP(V17,[1]Sheet1!$A$217:$U$242,16,FALSE)</f>
        <v>0</v>
      </c>
      <c r="Q17" s="15">
        <f>VLOOKUP(V17,[1]Sheet1!$A$217:$U$242,17,FALSE)/100</f>
        <v>0</v>
      </c>
      <c r="R17" s="27">
        <f>VLOOKUP(V17,[1]Sheet1!$A$217:$U$242,18,FALSE)</f>
        <v>0</v>
      </c>
      <c r="S17" s="15">
        <f>VLOOKUP(V17,[1]Sheet1!$A$217:$U$242,19,FALSE)/100</f>
        <v>0</v>
      </c>
      <c r="T17" s="27">
        <f>VLOOKUP(V17,[1]Sheet1!$A$217:$U$242,20,FALSE)</f>
        <v>0</v>
      </c>
      <c r="U17" s="15">
        <f>VLOOKUP(V17,[1]Sheet1!$A$217:$U$242,21,FALSE)/100</f>
        <v>0</v>
      </c>
      <c r="V17" s="67" t="s">
        <v>141</v>
      </c>
    </row>
    <row r="18" spans="1:22" x14ac:dyDescent="0.25">
      <c r="A18" s="16" t="s">
        <v>20</v>
      </c>
      <c r="B18" s="22">
        <f>VLOOKUP(V18,[1]Sheet1!$A$217:$U$242,2,FALSE)</f>
        <v>442</v>
      </c>
      <c r="C18" s="14">
        <f>VLOOKUP(V18,[1]Sheet1!$A$217:$U$242,3,FALSE)/100</f>
        <v>4.1895734597156398E-2</v>
      </c>
      <c r="D18" s="22">
        <f>VLOOKUP(V18,[1]Sheet1!$A$217:$U$242,4,FALSE)</f>
        <v>442</v>
      </c>
      <c r="E18" s="15">
        <f>VLOOKUP(V18,[1]Sheet1!$A$217:$U$242,5,FALSE)/100</f>
        <v>4.1895734597156398E-2</v>
      </c>
      <c r="F18" s="27">
        <f>VLOOKUP(V18,[1]Sheet1!$A$217:$U$242,6,FALSE)</f>
        <v>0</v>
      </c>
      <c r="G18" s="14">
        <f>VLOOKUP(V18,[1]Sheet1!$A$217:$U$242,7,FALSE)/100</f>
        <v>0</v>
      </c>
      <c r="H18" s="22">
        <f>VLOOKUP(V18,[1]Sheet1!$A$217:$U$242,8,FALSE)</f>
        <v>0</v>
      </c>
      <c r="I18" s="15">
        <f>VLOOKUP(V18,[1]Sheet1!$A$217:$U$242,9,FALSE)/100</f>
        <v>0</v>
      </c>
      <c r="J18" s="27">
        <f>VLOOKUP(V18,[1]Sheet1!$A$217:$U$242,10,FALSE)</f>
        <v>0</v>
      </c>
      <c r="K18" s="14">
        <f>VLOOKUP(V18,[1]Sheet1!$A$217:$U$242,11,FALSE)/100</f>
        <v>0</v>
      </c>
      <c r="L18" s="22">
        <f>VLOOKUP(V18,[1]Sheet1!$A$217:$U$242,12,FALSE)</f>
        <v>0</v>
      </c>
      <c r="M18" s="15">
        <f>VLOOKUP(V18,[1]Sheet1!$A$217:$U$242,13,FALSE)/100</f>
        <v>0</v>
      </c>
      <c r="N18" s="22">
        <f>VLOOKUP(V18,[1]Sheet1!$A$217:$U$242,14,FALSE)</f>
        <v>0</v>
      </c>
      <c r="O18" s="15">
        <f>VLOOKUP(V18,[1]Sheet1!$A$217:$U$242,15,FALSE)/100</f>
        <v>0</v>
      </c>
      <c r="P18" s="27">
        <f>VLOOKUP(V18,[1]Sheet1!$A$217:$U$242,16,FALSE)</f>
        <v>0</v>
      </c>
      <c r="Q18" s="15">
        <f>VLOOKUP(V18,[1]Sheet1!$A$217:$U$242,17,FALSE)/100</f>
        <v>0</v>
      </c>
      <c r="R18" s="27">
        <f>VLOOKUP(V18,[1]Sheet1!$A$217:$U$242,18,FALSE)</f>
        <v>0</v>
      </c>
      <c r="S18" s="15">
        <f>VLOOKUP(V18,[1]Sheet1!$A$217:$U$242,19,FALSE)/100</f>
        <v>0</v>
      </c>
      <c r="T18" s="27">
        <f>VLOOKUP(V18,[1]Sheet1!$A$217:$U$242,20,FALSE)</f>
        <v>0</v>
      </c>
      <c r="U18" s="15">
        <f>VLOOKUP(V18,[1]Sheet1!$A$217:$U$242,21,FALSE)/100</f>
        <v>0</v>
      </c>
      <c r="V18" s="67" t="s">
        <v>142</v>
      </c>
    </row>
    <row r="19" spans="1:22" x14ac:dyDescent="0.25">
      <c r="A19" s="16" t="s">
        <v>21</v>
      </c>
      <c r="B19" s="22">
        <f>VLOOKUP(V19,[1]Sheet1!$A$217:$U$242,2,FALSE)</f>
        <v>263</v>
      </c>
      <c r="C19" s="14">
        <f>VLOOKUP(V19,[1]Sheet1!$A$217:$U$242,3,FALSE)/100</f>
        <v>2.4928909952606639E-2</v>
      </c>
      <c r="D19" s="22">
        <f>VLOOKUP(V19,[1]Sheet1!$A$217:$U$242,4,FALSE)</f>
        <v>263</v>
      </c>
      <c r="E19" s="15">
        <f>VLOOKUP(V19,[1]Sheet1!$A$217:$U$242,5,FALSE)/100</f>
        <v>2.4928909952606639E-2</v>
      </c>
      <c r="F19" s="27">
        <f>VLOOKUP(V19,[1]Sheet1!$A$217:$U$242,6,FALSE)</f>
        <v>0</v>
      </c>
      <c r="G19" s="14">
        <f>VLOOKUP(V19,[1]Sheet1!$A$217:$U$242,7,FALSE)/100</f>
        <v>0</v>
      </c>
      <c r="H19" s="22">
        <f>VLOOKUP(V19,[1]Sheet1!$A$217:$U$242,8,FALSE)</f>
        <v>0</v>
      </c>
      <c r="I19" s="15">
        <f>VLOOKUP(V19,[1]Sheet1!$A$217:$U$242,9,FALSE)/100</f>
        <v>0</v>
      </c>
      <c r="J19" s="27">
        <f>VLOOKUP(V19,[1]Sheet1!$A$217:$U$242,10,FALSE)</f>
        <v>0</v>
      </c>
      <c r="K19" s="14">
        <f>VLOOKUP(V19,[1]Sheet1!$A$217:$U$242,11,FALSE)/100</f>
        <v>0</v>
      </c>
      <c r="L19" s="22">
        <f>VLOOKUP(V19,[1]Sheet1!$A$217:$U$242,12,FALSE)</f>
        <v>0</v>
      </c>
      <c r="M19" s="15">
        <f>VLOOKUP(V19,[1]Sheet1!$A$217:$U$242,13,FALSE)/100</f>
        <v>0</v>
      </c>
      <c r="N19" s="22">
        <f>VLOOKUP(V19,[1]Sheet1!$A$217:$U$242,14,FALSE)</f>
        <v>0</v>
      </c>
      <c r="O19" s="15">
        <f>VLOOKUP(V19,[1]Sheet1!$A$217:$U$242,15,FALSE)/100</f>
        <v>0</v>
      </c>
      <c r="P19" s="27">
        <f>VLOOKUP(V19,[1]Sheet1!$A$217:$U$242,16,FALSE)</f>
        <v>0</v>
      </c>
      <c r="Q19" s="15">
        <f>VLOOKUP(V19,[1]Sheet1!$A$217:$U$242,17,FALSE)/100</f>
        <v>0</v>
      </c>
      <c r="R19" s="27">
        <f>VLOOKUP(V19,[1]Sheet1!$A$217:$U$242,18,FALSE)</f>
        <v>0</v>
      </c>
      <c r="S19" s="15">
        <f>VLOOKUP(V19,[1]Sheet1!$A$217:$U$242,19,FALSE)/100</f>
        <v>0</v>
      </c>
      <c r="T19" s="27">
        <f>VLOOKUP(V19,[1]Sheet1!$A$217:$U$242,20,FALSE)</f>
        <v>0</v>
      </c>
      <c r="U19" s="15">
        <f>VLOOKUP(V19,[1]Sheet1!$A$217:$U$242,21,FALSE)/100</f>
        <v>0</v>
      </c>
      <c r="V19" s="67" t="s">
        <v>143</v>
      </c>
    </row>
    <row r="20" spans="1:22" x14ac:dyDescent="0.25">
      <c r="A20" s="16" t="s">
        <v>22</v>
      </c>
      <c r="B20" s="22">
        <f>VLOOKUP(V20,[1]Sheet1!$A$217:$U$242,2,FALSE)</f>
        <v>471</v>
      </c>
      <c r="C20" s="14">
        <f>VLOOKUP(V20,[1]Sheet1!$A$217:$U$242,3,FALSE)/100</f>
        <v>4.4644549763033184E-2</v>
      </c>
      <c r="D20" s="22">
        <f>VLOOKUP(V20,[1]Sheet1!$A$217:$U$242,4,FALSE)</f>
        <v>471</v>
      </c>
      <c r="E20" s="15">
        <f>VLOOKUP(V20,[1]Sheet1!$A$217:$U$242,5,FALSE)/100</f>
        <v>4.4644549763033184E-2</v>
      </c>
      <c r="F20" s="27">
        <f>VLOOKUP(V20,[1]Sheet1!$A$217:$U$242,6,FALSE)</f>
        <v>0</v>
      </c>
      <c r="G20" s="14">
        <f>VLOOKUP(V20,[1]Sheet1!$A$217:$U$242,7,FALSE)/100</f>
        <v>0</v>
      </c>
      <c r="H20" s="22">
        <f>VLOOKUP(V20,[1]Sheet1!$A$217:$U$242,8,FALSE)</f>
        <v>0</v>
      </c>
      <c r="I20" s="15">
        <f>VLOOKUP(V20,[1]Sheet1!$A$217:$U$242,9,FALSE)/100</f>
        <v>0</v>
      </c>
      <c r="J20" s="27">
        <f>VLOOKUP(V20,[1]Sheet1!$A$217:$U$242,10,FALSE)</f>
        <v>0</v>
      </c>
      <c r="K20" s="14">
        <f>VLOOKUP(V20,[1]Sheet1!$A$217:$U$242,11,FALSE)/100</f>
        <v>0</v>
      </c>
      <c r="L20" s="22">
        <f>VLOOKUP(V20,[1]Sheet1!$A$217:$U$242,12,FALSE)</f>
        <v>0</v>
      </c>
      <c r="M20" s="15">
        <f>VLOOKUP(V20,[1]Sheet1!$A$217:$U$242,13,FALSE)/100</f>
        <v>0</v>
      </c>
      <c r="N20" s="22">
        <f>VLOOKUP(V20,[1]Sheet1!$A$217:$U$242,14,FALSE)</f>
        <v>0</v>
      </c>
      <c r="O20" s="15">
        <f>VLOOKUP(V20,[1]Sheet1!$A$217:$U$242,15,FALSE)/100</f>
        <v>0</v>
      </c>
      <c r="P20" s="27">
        <f>VLOOKUP(V20,[1]Sheet1!$A$217:$U$242,16,FALSE)</f>
        <v>0</v>
      </c>
      <c r="Q20" s="15">
        <f>VLOOKUP(V20,[1]Sheet1!$A$217:$U$242,17,FALSE)/100</f>
        <v>0</v>
      </c>
      <c r="R20" s="27">
        <f>VLOOKUP(V20,[1]Sheet1!$A$217:$U$242,18,FALSE)</f>
        <v>0</v>
      </c>
      <c r="S20" s="15">
        <f>VLOOKUP(V20,[1]Sheet1!$A$217:$U$242,19,FALSE)/100</f>
        <v>0</v>
      </c>
      <c r="T20" s="27">
        <f>VLOOKUP(V20,[1]Sheet1!$A$217:$U$242,20,FALSE)</f>
        <v>0</v>
      </c>
      <c r="U20" s="15">
        <f>VLOOKUP(V20,[1]Sheet1!$A$217:$U$242,21,FALSE)/100</f>
        <v>0</v>
      </c>
      <c r="V20" s="67" t="s">
        <v>144</v>
      </c>
    </row>
    <row r="21" spans="1:22" x14ac:dyDescent="0.25">
      <c r="A21" s="16" t="s">
        <v>23</v>
      </c>
      <c r="B21" s="22">
        <f>VLOOKUP(V21,[1]Sheet1!$A$217:$U$242,2,FALSE)</f>
        <v>981</v>
      </c>
      <c r="C21" s="14">
        <f>VLOOKUP(V21,[1]Sheet1!$A$217:$U$242,3,FALSE)/100</f>
        <v>9.2985781990521321E-2</v>
      </c>
      <c r="D21" s="22">
        <f>VLOOKUP(V21,[1]Sheet1!$A$217:$U$242,4,FALSE)</f>
        <v>981</v>
      </c>
      <c r="E21" s="15">
        <f>VLOOKUP(V21,[1]Sheet1!$A$217:$U$242,5,FALSE)/100</f>
        <v>9.2985781990521321E-2</v>
      </c>
      <c r="F21" s="27">
        <f>VLOOKUP(V21,[1]Sheet1!$A$217:$U$242,6,FALSE)</f>
        <v>0</v>
      </c>
      <c r="G21" s="14">
        <f>VLOOKUP(V21,[1]Sheet1!$A$217:$U$242,7,FALSE)/100</f>
        <v>0</v>
      </c>
      <c r="H21" s="22">
        <f>VLOOKUP(V21,[1]Sheet1!$A$217:$U$242,8,FALSE)</f>
        <v>0</v>
      </c>
      <c r="I21" s="15">
        <f>VLOOKUP(V21,[1]Sheet1!$A$217:$U$242,9,FALSE)/100</f>
        <v>0</v>
      </c>
      <c r="J21" s="27">
        <f>VLOOKUP(V21,[1]Sheet1!$A$217:$U$242,10,FALSE)</f>
        <v>0</v>
      </c>
      <c r="K21" s="14">
        <f>VLOOKUP(V21,[1]Sheet1!$A$217:$U$242,11,FALSE)/100</f>
        <v>0</v>
      </c>
      <c r="L21" s="22">
        <f>VLOOKUP(V21,[1]Sheet1!$A$217:$U$242,12,FALSE)</f>
        <v>0</v>
      </c>
      <c r="M21" s="15">
        <f>VLOOKUP(V21,[1]Sheet1!$A$217:$U$242,13,FALSE)/100</f>
        <v>0</v>
      </c>
      <c r="N21" s="22">
        <f>VLOOKUP(V21,[1]Sheet1!$A$217:$U$242,14,FALSE)</f>
        <v>0</v>
      </c>
      <c r="O21" s="15">
        <f>VLOOKUP(V21,[1]Sheet1!$A$217:$U$242,15,FALSE)/100</f>
        <v>0</v>
      </c>
      <c r="P21" s="27">
        <f>VLOOKUP(V21,[1]Sheet1!$A$217:$U$242,16,FALSE)</f>
        <v>0</v>
      </c>
      <c r="Q21" s="15">
        <f>VLOOKUP(V21,[1]Sheet1!$A$217:$U$242,17,FALSE)/100</f>
        <v>0</v>
      </c>
      <c r="R21" s="27">
        <f>VLOOKUP(V21,[1]Sheet1!$A$217:$U$242,18,FALSE)</f>
        <v>0</v>
      </c>
      <c r="S21" s="15">
        <f>VLOOKUP(V21,[1]Sheet1!$A$217:$U$242,19,FALSE)/100</f>
        <v>0</v>
      </c>
      <c r="T21" s="27">
        <f>VLOOKUP(V21,[1]Sheet1!$A$217:$U$242,20,FALSE)</f>
        <v>0</v>
      </c>
      <c r="U21" s="15">
        <f>VLOOKUP(V21,[1]Sheet1!$A$217:$U$242,21,FALSE)/100</f>
        <v>0</v>
      </c>
      <c r="V21" s="67" t="s">
        <v>145</v>
      </c>
    </row>
    <row r="22" spans="1:22" x14ac:dyDescent="0.25">
      <c r="A22" s="16" t="s">
        <v>24</v>
      </c>
      <c r="B22" s="22">
        <f>VLOOKUP(V22,[1]Sheet1!$A$217:$U$242,2,FALSE)</f>
        <v>752</v>
      </c>
      <c r="C22" s="14">
        <f>VLOOKUP(V22,[1]Sheet1!$A$217:$U$242,3,FALSE)/100</f>
        <v>7.1279620853080566E-2</v>
      </c>
      <c r="D22" s="22">
        <f>VLOOKUP(V22,[1]Sheet1!$A$217:$U$242,4,FALSE)</f>
        <v>752</v>
      </c>
      <c r="E22" s="15">
        <f>VLOOKUP(V22,[1]Sheet1!$A$217:$U$242,5,FALSE)/100</f>
        <v>7.1279620853080566E-2</v>
      </c>
      <c r="F22" s="27">
        <f>VLOOKUP(V22,[1]Sheet1!$A$217:$U$242,6,FALSE)</f>
        <v>0</v>
      </c>
      <c r="G22" s="14">
        <f>VLOOKUP(V22,[1]Sheet1!$A$217:$U$242,7,FALSE)/100</f>
        <v>0</v>
      </c>
      <c r="H22" s="22">
        <f>VLOOKUP(V22,[1]Sheet1!$A$217:$U$242,8,FALSE)</f>
        <v>0</v>
      </c>
      <c r="I22" s="15">
        <f>VLOOKUP(V22,[1]Sheet1!$A$217:$U$242,9,FALSE)/100</f>
        <v>0</v>
      </c>
      <c r="J22" s="27">
        <f>VLOOKUP(V22,[1]Sheet1!$A$217:$U$242,10,FALSE)</f>
        <v>0</v>
      </c>
      <c r="K22" s="14">
        <f>VLOOKUP(V22,[1]Sheet1!$A$217:$U$242,11,FALSE)/100</f>
        <v>0</v>
      </c>
      <c r="L22" s="22">
        <f>VLOOKUP(V22,[1]Sheet1!$A$217:$U$242,12,FALSE)</f>
        <v>0</v>
      </c>
      <c r="M22" s="15">
        <f>VLOOKUP(V22,[1]Sheet1!$A$217:$U$242,13,FALSE)/100</f>
        <v>0</v>
      </c>
      <c r="N22" s="22">
        <f>VLOOKUP(V22,[1]Sheet1!$A$217:$U$242,14,FALSE)</f>
        <v>0</v>
      </c>
      <c r="O22" s="15">
        <f>VLOOKUP(V22,[1]Sheet1!$A$217:$U$242,15,FALSE)/100</f>
        <v>0</v>
      </c>
      <c r="P22" s="27">
        <f>VLOOKUP(V22,[1]Sheet1!$A$217:$U$242,16,FALSE)</f>
        <v>0</v>
      </c>
      <c r="Q22" s="15">
        <f>VLOOKUP(V22,[1]Sheet1!$A$217:$U$242,17,FALSE)/100</f>
        <v>0</v>
      </c>
      <c r="R22" s="27">
        <f>VLOOKUP(V22,[1]Sheet1!$A$217:$U$242,18,FALSE)</f>
        <v>0</v>
      </c>
      <c r="S22" s="15">
        <f>VLOOKUP(V22,[1]Sheet1!$A$217:$U$242,19,FALSE)/100</f>
        <v>0</v>
      </c>
      <c r="T22" s="27">
        <f>VLOOKUP(V22,[1]Sheet1!$A$217:$U$242,20,FALSE)</f>
        <v>0</v>
      </c>
      <c r="U22" s="15">
        <f>VLOOKUP(V22,[1]Sheet1!$A$217:$U$242,21,FALSE)/100</f>
        <v>0</v>
      </c>
      <c r="V22" s="67" t="s">
        <v>146</v>
      </c>
    </row>
    <row r="23" spans="1:22" x14ac:dyDescent="0.25">
      <c r="A23" s="16" t="s">
        <v>25</v>
      </c>
      <c r="B23" s="22">
        <f>VLOOKUP(V23,[1]Sheet1!$A$217:$U$242,2,FALSE)</f>
        <v>338</v>
      </c>
      <c r="C23" s="14">
        <f>VLOOKUP(V23,[1]Sheet1!$A$217:$U$242,3,FALSE)/100</f>
        <v>3.2037914691943128E-2</v>
      </c>
      <c r="D23" s="22">
        <f>VLOOKUP(V23,[1]Sheet1!$A$217:$U$242,4,FALSE)</f>
        <v>338</v>
      </c>
      <c r="E23" s="15">
        <f>VLOOKUP(V23,[1]Sheet1!$A$217:$U$242,5,FALSE)/100</f>
        <v>3.2037914691943128E-2</v>
      </c>
      <c r="F23" s="27">
        <f>VLOOKUP(V23,[1]Sheet1!$A$217:$U$242,6,FALSE)</f>
        <v>0</v>
      </c>
      <c r="G23" s="14">
        <f>VLOOKUP(V23,[1]Sheet1!$A$217:$U$242,7,FALSE)/100</f>
        <v>0</v>
      </c>
      <c r="H23" s="22">
        <f>VLOOKUP(V23,[1]Sheet1!$A$217:$U$242,8,FALSE)</f>
        <v>0</v>
      </c>
      <c r="I23" s="15">
        <f>VLOOKUP(V23,[1]Sheet1!$A$217:$U$242,9,FALSE)/100</f>
        <v>0</v>
      </c>
      <c r="J23" s="27">
        <f>VLOOKUP(V23,[1]Sheet1!$A$217:$U$242,10,FALSE)</f>
        <v>0</v>
      </c>
      <c r="K23" s="14">
        <f>VLOOKUP(V23,[1]Sheet1!$A$217:$U$242,11,FALSE)/100</f>
        <v>0</v>
      </c>
      <c r="L23" s="22">
        <f>VLOOKUP(V23,[1]Sheet1!$A$217:$U$242,12,FALSE)</f>
        <v>0</v>
      </c>
      <c r="M23" s="15">
        <f>VLOOKUP(V23,[1]Sheet1!$A$217:$U$242,13,FALSE)/100</f>
        <v>0</v>
      </c>
      <c r="N23" s="22">
        <f>VLOOKUP(V23,[1]Sheet1!$A$217:$U$242,14,FALSE)</f>
        <v>0</v>
      </c>
      <c r="O23" s="15">
        <f>VLOOKUP(V23,[1]Sheet1!$A$217:$U$242,15,FALSE)/100</f>
        <v>0</v>
      </c>
      <c r="P23" s="27">
        <f>VLOOKUP(V23,[1]Sheet1!$A$217:$U$242,16,FALSE)</f>
        <v>0</v>
      </c>
      <c r="Q23" s="15">
        <f>VLOOKUP(V23,[1]Sheet1!$A$217:$U$242,17,FALSE)/100</f>
        <v>0</v>
      </c>
      <c r="R23" s="27">
        <f>VLOOKUP(V23,[1]Sheet1!$A$217:$U$242,18,FALSE)</f>
        <v>0</v>
      </c>
      <c r="S23" s="15">
        <f>VLOOKUP(V23,[1]Sheet1!$A$217:$U$242,19,FALSE)/100</f>
        <v>0</v>
      </c>
      <c r="T23" s="27">
        <f>VLOOKUP(V23,[1]Sheet1!$A$217:$U$242,20,FALSE)</f>
        <v>0</v>
      </c>
      <c r="U23" s="15">
        <f>VLOOKUP(V23,[1]Sheet1!$A$217:$U$242,21,FALSE)/100</f>
        <v>0</v>
      </c>
      <c r="V23" s="67" t="s">
        <v>147</v>
      </c>
    </row>
    <row r="24" spans="1:22" x14ac:dyDescent="0.25">
      <c r="A24" s="16" t="s">
        <v>26</v>
      </c>
      <c r="B24" s="22">
        <f>VLOOKUP(V24,[1]Sheet1!$A$217:$U$242,2,FALSE)</f>
        <v>142</v>
      </c>
      <c r="C24" s="14">
        <f>VLOOKUP(V24,[1]Sheet1!$A$217:$U$242,3,FALSE)/100</f>
        <v>1.3459715639810426E-2</v>
      </c>
      <c r="D24" s="22">
        <f>VLOOKUP(V24,[1]Sheet1!$A$217:$U$242,4,FALSE)</f>
        <v>142</v>
      </c>
      <c r="E24" s="15">
        <f>VLOOKUP(V24,[1]Sheet1!$A$217:$U$242,5,FALSE)/100</f>
        <v>1.3459715639810426E-2</v>
      </c>
      <c r="F24" s="27">
        <f>VLOOKUP(V24,[1]Sheet1!$A$217:$U$242,6,FALSE)</f>
        <v>0</v>
      </c>
      <c r="G24" s="14">
        <f>VLOOKUP(V24,[1]Sheet1!$A$217:$U$242,7,FALSE)/100</f>
        <v>0</v>
      </c>
      <c r="H24" s="22">
        <f>VLOOKUP(V24,[1]Sheet1!$A$217:$U$242,8,FALSE)</f>
        <v>0</v>
      </c>
      <c r="I24" s="15">
        <f>VLOOKUP(V24,[1]Sheet1!$A$217:$U$242,9,FALSE)/100</f>
        <v>0</v>
      </c>
      <c r="J24" s="27">
        <f>VLOOKUP(V24,[1]Sheet1!$A$217:$U$242,10,FALSE)</f>
        <v>0</v>
      </c>
      <c r="K24" s="14">
        <f>VLOOKUP(V24,[1]Sheet1!$A$217:$U$242,11,FALSE)/100</f>
        <v>0</v>
      </c>
      <c r="L24" s="22">
        <f>VLOOKUP(V24,[1]Sheet1!$A$217:$U$242,12,FALSE)</f>
        <v>0</v>
      </c>
      <c r="M24" s="15">
        <f>VLOOKUP(V24,[1]Sheet1!$A$217:$U$242,13,FALSE)/100</f>
        <v>0</v>
      </c>
      <c r="N24" s="22">
        <f>VLOOKUP(V24,[1]Sheet1!$A$217:$U$242,14,FALSE)</f>
        <v>0</v>
      </c>
      <c r="O24" s="15">
        <f>VLOOKUP(V24,[1]Sheet1!$A$217:$U$242,15,FALSE)/100</f>
        <v>0</v>
      </c>
      <c r="P24" s="27">
        <f>VLOOKUP(V24,[1]Sheet1!$A$217:$U$242,16,FALSE)</f>
        <v>0</v>
      </c>
      <c r="Q24" s="15">
        <f>VLOOKUP(V24,[1]Sheet1!$A$217:$U$242,17,FALSE)/100</f>
        <v>0</v>
      </c>
      <c r="R24" s="27">
        <f>VLOOKUP(V24,[1]Sheet1!$A$217:$U$242,18,FALSE)</f>
        <v>0</v>
      </c>
      <c r="S24" s="15">
        <f>VLOOKUP(V24,[1]Sheet1!$A$217:$U$242,19,FALSE)/100</f>
        <v>0</v>
      </c>
      <c r="T24" s="27">
        <f>VLOOKUP(V24,[1]Sheet1!$A$217:$U$242,20,FALSE)</f>
        <v>0</v>
      </c>
      <c r="U24" s="15">
        <f>VLOOKUP(V24,[1]Sheet1!$A$217:$U$242,21,FALSE)/100</f>
        <v>0</v>
      </c>
      <c r="V24" s="67" t="s">
        <v>148</v>
      </c>
    </row>
    <row r="25" spans="1:22" x14ac:dyDescent="0.25">
      <c r="A25" s="16" t="s">
        <v>27</v>
      </c>
      <c r="B25" s="22">
        <f>VLOOKUP(V25,[1]Sheet1!$A$217:$U$242,2,FALSE)</f>
        <v>79</v>
      </c>
      <c r="C25" s="14">
        <f>VLOOKUP(V25,[1]Sheet1!$A$217:$U$242,3,FALSE)/100</f>
        <v>7.4881516587677723E-3</v>
      </c>
      <c r="D25" s="22">
        <f>VLOOKUP(V25,[1]Sheet1!$A$217:$U$242,4,FALSE)</f>
        <v>79</v>
      </c>
      <c r="E25" s="15">
        <f>VLOOKUP(V25,[1]Sheet1!$A$217:$U$242,5,FALSE)/100</f>
        <v>7.4881516587677723E-3</v>
      </c>
      <c r="F25" s="27">
        <f>VLOOKUP(V25,[1]Sheet1!$A$217:$U$242,6,FALSE)</f>
        <v>0</v>
      </c>
      <c r="G25" s="14">
        <f>VLOOKUP(V25,[1]Sheet1!$A$217:$U$242,7,FALSE)/100</f>
        <v>0</v>
      </c>
      <c r="H25" s="22">
        <f>VLOOKUP(V25,[1]Sheet1!$A$217:$U$242,8,FALSE)</f>
        <v>0</v>
      </c>
      <c r="I25" s="15">
        <f>VLOOKUP(V25,[1]Sheet1!$A$217:$U$242,9,FALSE)/100</f>
        <v>0</v>
      </c>
      <c r="J25" s="27">
        <f>VLOOKUP(V25,[1]Sheet1!$A$217:$U$242,10,FALSE)</f>
        <v>0</v>
      </c>
      <c r="K25" s="14">
        <f>VLOOKUP(V25,[1]Sheet1!$A$217:$U$242,11,FALSE)/100</f>
        <v>0</v>
      </c>
      <c r="L25" s="22">
        <f>VLOOKUP(V25,[1]Sheet1!$A$217:$U$242,12,FALSE)</f>
        <v>0</v>
      </c>
      <c r="M25" s="15">
        <f>VLOOKUP(V25,[1]Sheet1!$A$217:$U$242,13,FALSE)/100</f>
        <v>0</v>
      </c>
      <c r="N25" s="22">
        <f>VLOOKUP(V25,[1]Sheet1!$A$217:$U$242,14,FALSE)</f>
        <v>0</v>
      </c>
      <c r="O25" s="15">
        <f>VLOOKUP(V25,[1]Sheet1!$A$217:$U$242,15,FALSE)/100</f>
        <v>0</v>
      </c>
      <c r="P25" s="27">
        <f>VLOOKUP(V25,[1]Sheet1!$A$217:$U$242,16,FALSE)</f>
        <v>0</v>
      </c>
      <c r="Q25" s="15">
        <f>VLOOKUP(V25,[1]Sheet1!$A$217:$U$242,17,FALSE)/100</f>
        <v>0</v>
      </c>
      <c r="R25" s="27">
        <f>VLOOKUP(V25,[1]Sheet1!$A$217:$U$242,18,FALSE)</f>
        <v>0</v>
      </c>
      <c r="S25" s="15">
        <f>VLOOKUP(V25,[1]Sheet1!$A$217:$U$242,19,FALSE)/100</f>
        <v>0</v>
      </c>
      <c r="T25" s="27">
        <f>VLOOKUP(V25,[1]Sheet1!$A$217:$U$242,20,FALSE)</f>
        <v>0</v>
      </c>
      <c r="U25" s="15">
        <f>VLOOKUP(V25,[1]Sheet1!$A$217:$U$242,21,FALSE)/100</f>
        <v>0</v>
      </c>
      <c r="V25" s="67" t="s">
        <v>149</v>
      </c>
    </row>
    <row r="26" spans="1:22" x14ac:dyDescent="0.25">
      <c r="A26" s="16" t="s">
        <v>28</v>
      </c>
      <c r="B26" s="22">
        <f>VLOOKUP(V26,[1]Sheet1!$A$217:$U$242,2,FALSE)</f>
        <v>86</v>
      </c>
      <c r="C26" s="14">
        <f>VLOOKUP(V26,[1]Sheet1!$A$217:$U$242,3,FALSE)/100</f>
        <v>8.1516587677725114E-3</v>
      </c>
      <c r="D26" s="22">
        <f>VLOOKUP(V26,[1]Sheet1!$A$217:$U$242,4,FALSE)</f>
        <v>86</v>
      </c>
      <c r="E26" s="15">
        <f>VLOOKUP(V26,[1]Sheet1!$A$217:$U$242,5,FALSE)/100</f>
        <v>8.1516587677725114E-3</v>
      </c>
      <c r="F26" s="27">
        <f>VLOOKUP(V26,[1]Sheet1!$A$217:$U$242,6,FALSE)</f>
        <v>0</v>
      </c>
      <c r="G26" s="14">
        <f>VLOOKUP(V26,[1]Sheet1!$A$217:$U$242,7,FALSE)/100</f>
        <v>0</v>
      </c>
      <c r="H26" s="22">
        <f>VLOOKUP(V26,[1]Sheet1!$A$217:$U$242,8,FALSE)</f>
        <v>0</v>
      </c>
      <c r="I26" s="15">
        <f>VLOOKUP(V26,[1]Sheet1!$A$217:$U$242,9,FALSE)/100</f>
        <v>0</v>
      </c>
      <c r="J26" s="27">
        <f>VLOOKUP(V26,[1]Sheet1!$A$217:$U$242,10,FALSE)</f>
        <v>0</v>
      </c>
      <c r="K26" s="14">
        <f>VLOOKUP(V26,[1]Sheet1!$A$217:$U$242,11,FALSE)/100</f>
        <v>0</v>
      </c>
      <c r="L26" s="22">
        <f>VLOOKUP(V26,[1]Sheet1!$A$217:$U$242,12,FALSE)</f>
        <v>0</v>
      </c>
      <c r="M26" s="15">
        <f>VLOOKUP(V26,[1]Sheet1!$A$217:$U$242,13,FALSE)/100</f>
        <v>0</v>
      </c>
      <c r="N26" s="22">
        <f>VLOOKUP(V26,[1]Sheet1!$A$217:$U$242,14,FALSE)</f>
        <v>0</v>
      </c>
      <c r="O26" s="15">
        <f>VLOOKUP(V26,[1]Sheet1!$A$217:$U$242,15,FALSE)/100</f>
        <v>0</v>
      </c>
      <c r="P26" s="27">
        <f>VLOOKUP(V26,[1]Sheet1!$A$217:$U$242,16,FALSE)</f>
        <v>0</v>
      </c>
      <c r="Q26" s="15">
        <f>VLOOKUP(V26,[1]Sheet1!$A$217:$U$242,17,FALSE)/100</f>
        <v>0</v>
      </c>
      <c r="R26" s="27">
        <f>VLOOKUP(V26,[1]Sheet1!$A$217:$U$242,18,FALSE)</f>
        <v>0</v>
      </c>
      <c r="S26" s="15">
        <f>VLOOKUP(V26,[1]Sheet1!$A$217:$U$242,19,FALSE)/100</f>
        <v>0</v>
      </c>
      <c r="T26" s="27">
        <f>VLOOKUP(V26,[1]Sheet1!$A$217:$U$242,20,FALSE)</f>
        <v>0</v>
      </c>
      <c r="U26" s="15">
        <f>VLOOKUP(V26,[1]Sheet1!$A$217:$U$242,21,FALSE)/100</f>
        <v>0</v>
      </c>
      <c r="V26" s="67" t="s">
        <v>150</v>
      </c>
    </row>
    <row r="27" spans="1:22" x14ac:dyDescent="0.25">
      <c r="A27" s="16" t="s">
        <v>29</v>
      </c>
      <c r="B27" s="22">
        <f>VLOOKUP(V27,[1]Sheet1!$A$217:$U$242,2,FALSE)</f>
        <v>70</v>
      </c>
      <c r="C27" s="14">
        <f>VLOOKUP(V27,[1]Sheet1!$A$217:$U$242,3,FALSE)/100</f>
        <v>6.6350710900473934E-3</v>
      </c>
      <c r="D27" s="22">
        <f>VLOOKUP(V27,[1]Sheet1!$A$217:$U$242,4,FALSE)</f>
        <v>70</v>
      </c>
      <c r="E27" s="15">
        <f>VLOOKUP(V27,[1]Sheet1!$A$217:$U$242,5,FALSE)/100</f>
        <v>6.6350710900473934E-3</v>
      </c>
      <c r="F27" s="27">
        <f>VLOOKUP(V27,[1]Sheet1!$A$217:$U$242,6,FALSE)</f>
        <v>0</v>
      </c>
      <c r="G27" s="14">
        <f>VLOOKUP(V27,[1]Sheet1!$A$217:$U$242,7,FALSE)/100</f>
        <v>0</v>
      </c>
      <c r="H27" s="22">
        <f>VLOOKUP(V27,[1]Sheet1!$A$217:$U$242,8,FALSE)</f>
        <v>0</v>
      </c>
      <c r="I27" s="15">
        <f>VLOOKUP(V27,[1]Sheet1!$A$217:$U$242,9,FALSE)/100</f>
        <v>0</v>
      </c>
      <c r="J27" s="27">
        <f>VLOOKUP(V27,[1]Sheet1!$A$217:$U$242,10,FALSE)</f>
        <v>0</v>
      </c>
      <c r="K27" s="14">
        <f>VLOOKUP(V27,[1]Sheet1!$A$217:$U$242,11,FALSE)/100</f>
        <v>0</v>
      </c>
      <c r="L27" s="22">
        <f>VLOOKUP(V27,[1]Sheet1!$A$217:$U$242,12,FALSE)</f>
        <v>0</v>
      </c>
      <c r="M27" s="15">
        <f>VLOOKUP(V27,[1]Sheet1!$A$217:$U$242,13,FALSE)/100</f>
        <v>0</v>
      </c>
      <c r="N27" s="22">
        <f>VLOOKUP(V27,[1]Sheet1!$A$217:$U$242,14,FALSE)</f>
        <v>0</v>
      </c>
      <c r="O27" s="15">
        <f>VLOOKUP(V27,[1]Sheet1!$A$217:$U$242,15,FALSE)/100</f>
        <v>0</v>
      </c>
      <c r="P27" s="27">
        <f>VLOOKUP(V27,[1]Sheet1!$A$217:$U$242,16,FALSE)</f>
        <v>0</v>
      </c>
      <c r="Q27" s="15">
        <f>VLOOKUP(V27,[1]Sheet1!$A$217:$U$242,17,FALSE)/100</f>
        <v>0</v>
      </c>
      <c r="R27" s="27">
        <f>VLOOKUP(V27,[1]Sheet1!$A$217:$U$242,18,FALSE)</f>
        <v>0</v>
      </c>
      <c r="S27" s="15">
        <f>VLOOKUP(V27,[1]Sheet1!$A$217:$U$242,19,FALSE)/100</f>
        <v>0</v>
      </c>
      <c r="T27" s="27">
        <f>VLOOKUP(V27,[1]Sheet1!$A$217:$U$242,20,FALSE)</f>
        <v>0</v>
      </c>
      <c r="U27" s="15">
        <f>VLOOKUP(V27,[1]Sheet1!$A$217:$U$242,21,FALSE)/100</f>
        <v>0</v>
      </c>
      <c r="V27" s="67" t="s">
        <v>151</v>
      </c>
    </row>
    <row r="28" spans="1:22" x14ac:dyDescent="0.25">
      <c r="A28" s="16" t="s">
        <v>30</v>
      </c>
      <c r="B28" s="22">
        <f>VLOOKUP(V28,[1]Sheet1!$A$217:$U$242,2,FALSE)</f>
        <v>25</v>
      </c>
      <c r="C28" s="14">
        <f>VLOOKUP(V28,[1]Sheet1!$A$217:$U$242,3,FALSE)/100</f>
        <v>2.3696682464454978E-3</v>
      </c>
      <c r="D28" s="22">
        <f>VLOOKUP(V28,[1]Sheet1!$A$217:$U$242,4,FALSE)</f>
        <v>25</v>
      </c>
      <c r="E28" s="15">
        <f>VLOOKUP(V28,[1]Sheet1!$A$217:$U$242,5,FALSE)/100</f>
        <v>2.3696682464454978E-3</v>
      </c>
      <c r="F28" s="27">
        <f>VLOOKUP(V28,[1]Sheet1!$A$217:$U$242,6,FALSE)</f>
        <v>0</v>
      </c>
      <c r="G28" s="14">
        <f>VLOOKUP(V28,[1]Sheet1!$A$217:$U$242,7,FALSE)/100</f>
        <v>0</v>
      </c>
      <c r="H28" s="22">
        <f>VLOOKUP(V28,[1]Sheet1!$A$217:$U$242,8,FALSE)</f>
        <v>0</v>
      </c>
      <c r="I28" s="15">
        <f>VLOOKUP(V28,[1]Sheet1!$A$217:$U$242,9,FALSE)/100</f>
        <v>0</v>
      </c>
      <c r="J28" s="27">
        <f>VLOOKUP(V28,[1]Sheet1!$A$217:$U$242,10,FALSE)</f>
        <v>0</v>
      </c>
      <c r="K28" s="14">
        <f>VLOOKUP(V28,[1]Sheet1!$A$217:$U$242,11,FALSE)/100</f>
        <v>0</v>
      </c>
      <c r="L28" s="22">
        <f>VLOOKUP(V28,[1]Sheet1!$A$217:$U$242,12,FALSE)</f>
        <v>0</v>
      </c>
      <c r="M28" s="15">
        <f>VLOOKUP(V28,[1]Sheet1!$A$217:$U$242,13,FALSE)/100</f>
        <v>0</v>
      </c>
      <c r="N28" s="22">
        <f>VLOOKUP(V28,[1]Sheet1!$A$217:$U$242,14,FALSE)</f>
        <v>0</v>
      </c>
      <c r="O28" s="15">
        <f>VLOOKUP(V28,[1]Sheet1!$A$217:$U$242,15,FALSE)/100</f>
        <v>0</v>
      </c>
      <c r="P28" s="27">
        <f>VLOOKUP(V28,[1]Sheet1!$A$217:$U$242,16,FALSE)</f>
        <v>0</v>
      </c>
      <c r="Q28" s="15">
        <f>VLOOKUP(V28,[1]Sheet1!$A$217:$U$242,17,FALSE)/100</f>
        <v>0</v>
      </c>
      <c r="R28" s="27">
        <f>VLOOKUP(V28,[1]Sheet1!$A$217:$U$242,18,FALSE)</f>
        <v>0</v>
      </c>
      <c r="S28" s="15">
        <f>VLOOKUP(V28,[1]Sheet1!$A$217:$U$242,19,FALSE)/100</f>
        <v>0</v>
      </c>
      <c r="T28" s="27">
        <f>VLOOKUP(V28,[1]Sheet1!$A$217:$U$242,20,FALSE)</f>
        <v>0</v>
      </c>
      <c r="U28" s="15">
        <f>VLOOKUP(V28,[1]Sheet1!$A$217:$U$242,21,FALSE)/100</f>
        <v>0</v>
      </c>
      <c r="V28" s="67" t="s">
        <v>152</v>
      </c>
    </row>
    <row r="29" spans="1:22" ht="15.75" thickBot="1" x14ac:dyDescent="0.3">
      <c r="A29" s="17" t="s">
        <v>31</v>
      </c>
      <c r="B29" s="25">
        <f>VLOOKUP(V29,[1]Sheet1!$A$217:$U$242,2,FALSE)</f>
        <v>50</v>
      </c>
      <c r="C29" s="18">
        <f>VLOOKUP(V29,[1]Sheet1!$A$217:$U$242,3,FALSE)/100</f>
        <v>4.7393364928909956E-3</v>
      </c>
      <c r="D29" s="25">
        <f>VLOOKUP(V29,[1]Sheet1!$A$217:$U$242,4,FALSE)</f>
        <v>50</v>
      </c>
      <c r="E29" s="19">
        <f>VLOOKUP(V29,[1]Sheet1!$A$217:$U$242,5,FALSE)/100</f>
        <v>4.7393364928909956E-3</v>
      </c>
      <c r="F29" s="28">
        <f>VLOOKUP(V29,[1]Sheet1!$A$217:$U$242,6,FALSE)</f>
        <v>0</v>
      </c>
      <c r="G29" s="18">
        <f>VLOOKUP(V29,[1]Sheet1!$A$217:$U$242,7,FALSE)/100</f>
        <v>0</v>
      </c>
      <c r="H29" s="25">
        <f>VLOOKUP(V29,[1]Sheet1!$A$217:$U$242,8,FALSE)</f>
        <v>0</v>
      </c>
      <c r="I29" s="19">
        <f>VLOOKUP(V29,[1]Sheet1!$A$217:$U$242,9,FALSE)/100</f>
        <v>0</v>
      </c>
      <c r="J29" s="28">
        <f>VLOOKUP(V29,[1]Sheet1!$A$217:$U$242,10,FALSE)</f>
        <v>0</v>
      </c>
      <c r="K29" s="18">
        <f>VLOOKUP(V29,[1]Sheet1!$A$217:$U$242,11,FALSE)/100</f>
        <v>0</v>
      </c>
      <c r="L29" s="25">
        <f>VLOOKUP(V29,[1]Sheet1!$A$217:$U$242,12,FALSE)</f>
        <v>0</v>
      </c>
      <c r="M29" s="19">
        <f>VLOOKUP(V29,[1]Sheet1!$A$217:$U$242,13,FALSE)/100</f>
        <v>0</v>
      </c>
      <c r="N29" s="25">
        <f>VLOOKUP(V29,[1]Sheet1!$A$217:$U$242,14,FALSE)</f>
        <v>0</v>
      </c>
      <c r="O29" s="19">
        <f>VLOOKUP(V29,[1]Sheet1!$A$217:$U$242,15,FALSE)/100</f>
        <v>0</v>
      </c>
      <c r="P29" s="28">
        <f>VLOOKUP(V29,[1]Sheet1!$A$217:$U$242,16,FALSE)</f>
        <v>0</v>
      </c>
      <c r="Q29" s="19">
        <f>VLOOKUP(V29,[1]Sheet1!$A$217:$U$242,17,FALSE)/100</f>
        <v>0</v>
      </c>
      <c r="R29" s="28">
        <f>VLOOKUP(V29,[1]Sheet1!$A$217:$U$242,18,FALSE)</f>
        <v>0</v>
      </c>
      <c r="S29" s="19">
        <f>VLOOKUP(V29,[1]Sheet1!$A$217:$U$242,19,FALSE)/100</f>
        <v>0</v>
      </c>
      <c r="T29" s="28">
        <f>VLOOKUP(V29,[1]Sheet1!$A$217:$U$242,20,FALSE)</f>
        <v>0</v>
      </c>
      <c r="U29" s="19">
        <f>VLOOKUP(V29,[1]Sheet1!$A$217:$U$242,21,FALSE)/100</f>
        <v>0</v>
      </c>
      <c r="V29" s="67" t="s">
        <v>31</v>
      </c>
    </row>
    <row r="30" spans="1:22" ht="15.75" thickBot="1" x14ac:dyDescent="0.3">
      <c r="A30" s="20" t="s">
        <v>32</v>
      </c>
      <c r="B30" s="23">
        <f>VLOOKUP(V30,[1]Sheet1!$A$217:$U$242,2,FALSE)</f>
        <v>10550</v>
      </c>
      <c r="C30" s="7">
        <f>VLOOKUP(V30,[1]Sheet1!$A$217:$U$242,3,FALSE)/100</f>
        <v>1</v>
      </c>
      <c r="D30" s="23">
        <f>VLOOKUP(V30,[1]Sheet1!$A$217:$U$242,4,FALSE)</f>
        <v>10550</v>
      </c>
      <c r="E30" s="8">
        <f>VLOOKUP(V30,[1]Sheet1!$A$217:$U$242,5,FALSE)/100</f>
        <v>1</v>
      </c>
      <c r="F30" s="29">
        <f>VLOOKUP(V30,[1]Sheet1!$A$217:$U$242,6,FALSE)</f>
        <v>0</v>
      </c>
      <c r="G30" s="7">
        <f>VLOOKUP(V30,[1]Sheet1!$A$217:$U$242,7,FALSE)/100</f>
        <v>0</v>
      </c>
      <c r="H30" s="23">
        <f>VLOOKUP(V30,[1]Sheet1!$A$217:$U$242,8,FALSE)</f>
        <v>0</v>
      </c>
      <c r="I30" s="8">
        <f>VLOOKUP(V30,[1]Sheet1!$A$217:$U$242,9,FALSE)/100</f>
        <v>0</v>
      </c>
      <c r="J30" s="29">
        <f>VLOOKUP(V30,[1]Sheet1!$A$217:$U$242,10,FALSE)</f>
        <v>0</v>
      </c>
      <c r="K30" s="7">
        <f>VLOOKUP(V30,[1]Sheet1!$A$217:$U$242,11,FALSE)/100</f>
        <v>0</v>
      </c>
      <c r="L30" s="23">
        <f>VLOOKUP(V30,[1]Sheet1!$A$217:$U$242,12,FALSE)</f>
        <v>0</v>
      </c>
      <c r="M30" s="8">
        <f>VLOOKUP(V30,[1]Sheet1!$A$217:$U$242,13,FALSE)/100</f>
        <v>0</v>
      </c>
      <c r="N30" s="23">
        <f>VLOOKUP(V30,[1]Sheet1!$A$217:$U$242,14,FALSE)</f>
        <v>0</v>
      </c>
      <c r="O30" s="8">
        <f>VLOOKUP(V30,[1]Sheet1!$A$217:$U$242,15,FALSE)/100</f>
        <v>0</v>
      </c>
      <c r="P30" s="29">
        <f>VLOOKUP(V30,[1]Sheet1!$A$217:$U$242,16,FALSE)</f>
        <v>0</v>
      </c>
      <c r="Q30" s="8">
        <f>VLOOKUP(V30,[1]Sheet1!$A$217:$U$242,17,FALSE)/100</f>
        <v>0</v>
      </c>
      <c r="R30" s="29">
        <f>VLOOKUP(V30,[1]Sheet1!$A$217:$U$242,18,FALSE)</f>
        <v>0</v>
      </c>
      <c r="S30" s="8">
        <f>VLOOKUP(V30,[1]Sheet1!$A$217:$U$242,19,FALSE)/100</f>
        <v>0</v>
      </c>
      <c r="T30" s="29">
        <f>VLOOKUP(V30,[1]Sheet1!$A$217:$U$242,20,FALSE)</f>
        <v>0</v>
      </c>
      <c r="U30" s="8">
        <f>VLOOKUP(V30,[1]Sheet1!$A$217:$U$242,21,FALSE)/100</f>
        <v>0</v>
      </c>
      <c r="V30" s="67" t="s">
        <v>54</v>
      </c>
    </row>
    <row r="31" spans="1:2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35</vt:i4>
      </vt:variant>
    </vt:vector>
  </HeadingPairs>
  <TitlesOfParts>
    <vt:vector size="35" baseType="lpstr">
      <vt:lpstr>Table des matières</vt:lpstr>
      <vt:lpstr>24.1.1</vt:lpstr>
      <vt:lpstr>24.1.2</vt:lpstr>
      <vt:lpstr>24.1.3</vt:lpstr>
      <vt:lpstr>24.1.4</vt:lpstr>
      <vt:lpstr>24.1.5</vt:lpstr>
      <vt:lpstr>24.1.6</vt:lpstr>
      <vt:lpstr>24.1.7</vt:lpstr>
      <vt:lpstr>5.1.8</vt:lpstr>
      <vt:lpstr>5.2.8</vt:lpstr>
      <vt:lpstr>24.3.1</vt:lpstr>
      <vt:lpstr>24.3.2</vt:lpstr>
      <vt:lpstr>24.3.3</vt:lpstr>
      <vt:lpstr>24.3.4</vt:lpstr>
      <vt:lpstr>24.3.5</vt:lpstr>
      <vt:lpstr>24.3.6</vt:lpstr>
      <vt:lpstr>24.3.7</vt:lpstr>
      <vt:lpstr>5.3.8</vt:lpstr>
      <vt:lpstr>24.4.1</vt:lpstr>
      <vt:lpstr>24.4.2</vt:lpstr>
      <vt:lpstr>24.4.3</vt:lpstr>
      <vt:lpstr>24.4.4</vt:lpstr>
      <vt:lpstr>24.4.5</vt:lpstr>
      <vt:lpstr>24.4.6</vt:lpstr>
      <vt:lpstr>24.4.7</vt:lpstr>
      <vt:lpstr>5.4.8</vt:lpstr>
      <vt:lpstr>24.5.1</vt:lpstr>
      <vt:lpstr>24.5.2</vt:lpstr>
      <vt:lpstr>24.5.3</vt:lpstr>
      <vt:lpstr>24.5.4</vt:lpstr>
      <vt:lpstr>24.5.5</vt:lpstr>
      <vt:lpstr>24.5.6</vt:lpstr>
      <vt:lpstr>24.5.7</vt:lpstr>
      <vt:lpstr>5.5.8</vt:lpstr>
      <vt:lpstr>Feuil1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Local Administrator</cp:lastModifiedBy>
  <cp:lastPrinted>2015-06-23T07:39:11Z</cp:lastPrinted>
  <dcterms:created xsi:type="dcterms:W3CDTF">2015-01-12T08:29:00Z</dcterms:created>
  <dcterms:modified xsi:type="dcterms:W3CDTF">2019-12-03T14:09:06Z</dcterms:modified>
</cp:coreProperties>
</file>