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tabRatio="891" activeTab="17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  <sheet name="Blad1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<sst xmlns="http://schemas.openxmlformats.org/spreadsheetml/2006/main" count="743" uniqueCount="187">
  <si>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</si>
  <si>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</si>
  <si>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</si>
  <si>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sz val="11"/>
        <color indexed="8"/>
        <rFont val="Calibri"/>
        <family val="2"/>
      </rPr>
      <t>3.1.2.</t>
    </r>
  </si>
  <si>
    <r>
      <rPr>
        <sz val="11"/>
        <color indexed="8"/>
        <rFont val="Calibri"/>
        <family val="2"/>
      </rPr>
      <t>3.1.3.</t>
    </r>
  </si>
  <si>
    <r>
      <rPr>
        <sz val="11"/>
        <color indexed="8"/>
        <rFont val="Calibri"/>
        <family val="2"/>
      </rPr>
      <t>3.1.4.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</si>
  <si>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</si>
  <si>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</si>
  <si>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</si>
  <si>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sz val="11"/>
        <color indexed="8"/>
        <rFont val="Calibri"/>
        <family val="2"/>
      </rPr>
      <t>3.2.2.</t>
    </r>
  </si>
  <si>
    <r>
      <rPr>
        <sz val="11"/>
        <color indexed="8"/>
        <rFont val="Calibri"/>
        <family val="2"/>
      </rPr>
      <t>3.2.3.</t>
    </r>
  </si>
  <si>
    <r>
      <rPr>
        <sz val="11"/>
        <color indexed="8"/>
        <rFont val="Calibri"/>
        <family val="2"/>
      </rPr>
      <t>3.2.4.</t>
    </r>
  </si>
  <si>
    <r>
      <rPr>
        <sz val="11"/>
        <color indexed="8"/>
        <rFont val="Calibri"/>
        <family val="2"/>
      </rPr>
      <t>3.2.5.</t>
    </r>
  </si>
  <si>
    <r>
      <rPr>
        <sz val="11"/>
        <color indexed="8"/>
        <rFont val="Calibri"/>
        <family val="2"/>
      </rPr>
      <t>3.2.6.</t>
    </r>
  </si>
  <si>
    <r>
      <rPr>
        <sz val="11"/>
        <color indexed="8"/>
        <rFont val="Calibri"/>
        <family val="2"/>
      </rPr>
      <t>3.2.7.</t>
    </r>
  </si>
  <si>
    <r>
      <rPr>
        <b/>
        <sz val="11"/>
        <color indexed="8"/>
        <rFont val="Calibri"/>
        <family val="2"/>
      </rPr>
      <t>3.3.</t>
    </r>
  </si>
  <si>
    <t>Domicile (province et région) de la victime</t>
  </si>
  <si>
    <r>
      <rPr>
        <sz val="11"/>
        <color indexed="8"/>
        <rFont val="Calibri"/>
        <family val="2"/>
      </rPr>
      <t>3.3.1.</t>
    </r>
  </si>
  <si>
    <r>
      <rPr>
        <sz val="11"/>
        <color indexed="8"/>
        <rFont val="Calibri"/>
        <family val="2"/>
      </rPr>
      <t>3.3.2.</t>
    </r>
  </si>
  <si>
    <r>
      <rPr>
        <sz val="11"/>
        <color indexed="8"/>
        <rFont val="Calibri"/>
        <family val="2"/>
      </rPr>
      <t>3.3.3.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</si>
  <si>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</si>
  <si>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</si>
  <si>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</si>
  <si>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r>
      <rPr>
        <sz val="11"/>
        <color indexed="8"/>
        <rFont val="Calibri"/>
        <family val="2"/>
      </rPr>
      <t>3.4.2.</t>
    </r>
  </si>
  <si>
    <r>
      <rPr>
        <sz val="11"/>
        <color indexed="8"/>
        <rFont val="Calibri"/>
        <family val="2"/>
      </rPr>
      <t>3.4.3.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</si>
  <si>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</si>
  <si>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</si>
  <si>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</si>
  <si>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</si>
  <si>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</si>
  <si>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</si>
  <si>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</si>
  <si>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</si>
  <si>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</si>
  <si>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</si>
  <si>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</si>
  <si>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</si>
  <si>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</si>
  <si>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</si>
  <si>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</si>
  <si>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</si>
  <si>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</si>
  <si>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</si>
  <si>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</si>
  <si>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</si>
  <si>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</si>
  <si>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</si>
  <si>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</si>
  <si>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</si>
  <si>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</si>
  <si>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</si>
  <si>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</si>
  <si>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</si>
  <si>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</si>
  <si>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</si>
  <si>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</si>
  <si>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</si>
  <si>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</si>
  <si>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</si>
  <si>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</si>
  <si>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 prévue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</si>
  <si>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</si>
  <si>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</si>
  <si>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</si>
  <si>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</si>
  <si>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</si>
  <si>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</si>
  <si>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Accidents</t>
  </si>
  <si>
    <t>Emploi</t>
  </si>
  <si>
    <t>Taux (N acc./1000 Trav.)</t>
  </si>
  <si>
    <t>60 ans et plus</t>
  </si>
  <si>
    <t xml:space="preserve">Accidents avec prévision d'incapacité permanente </t>
  </si>
  <si>
    <t>Taux (N accidents / 1000 travailleurs)</t>
  </si>
  <si>
    <t>Total</t>
  </si>
  <si>
    <t>TOTAL Femmes</t>
  </si>
  <si>
    <t>TOTAL Hommes</t>
  </si>
  <si>
    <t>Accidents avec IP prévue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</si>
  <si>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</si>
  <si>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</si>
  <si>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</si>
  <si>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</si>
  <si>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</si>
  <si>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</si>
  <si>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</si>
  <si>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</si>
  <si>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</si>
  <si>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</si>
  <si>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</si>
  <si>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</si>
  <si>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</si>
  <si>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</si>
  <si>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Total Femmes</t>
  </si>
  <si>
    <t>Total Hommes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</si>
  <si>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</si>
  <si>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</si>
  <si>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</si>
  <si>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</si>
  <si>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</si>
  <si>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</si>
  <si>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</si>
  <si>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1- Femme</t>
  </si>
  <si>
    <t>2- Homme</t>
  </si>
  <si>
    <t>3- 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</si>
  <si>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</si>
  <si>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</si>
  <si>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</si>
  <si>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</si>
  <si>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</si>
  <si>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</si>
  <si>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</si>
  <si>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</si>
  <si>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</si>
  <si>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</si>
  <si>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</si>
  <si>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</si>
  <si>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</si>
  <si>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</si>
  <si>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</si>
  <si>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</si>
  <si>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</si>
  <si>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50-59 ans</t>
  </si>
  <si>
    <t>15-19</t>
  </si>
  <si>
    <t>20-29</t>
  </si>
  <si>
    <t>30-39</t>
  </si>
  <si>
    <t>40-49</t>
  </si>
  <si>
    <t>50-59</t>
  </si>
  <si>
    <t>60-64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</si>
  <si>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</si>
  <si>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</si>
  <si>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</si>
  <si>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</si>
  <si>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</si>
  <si>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</si>
  <si>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</si>
  <si>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</si>
  <si>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</si>
  <si>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</si>
  <si>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</si>
  <si>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</si>
  <si>
    <t>1-Belg</t>
  </si>
  <si>
    <t>2-Buurland</t>
  </si>
  <si>
    <t>3-Andere E.U.</t>
  </si>
  <si>
    <t>4-Buiten E.U.</t>
  </si>
  <si>
    <t>5-Onbekend</t>
  </si>
  <si>
    <t>2) Le taux indique le nombre d'accidents survenus en 2017 par 1.000 travailleurs (équivalent temps plein)</t>
  </si>
  <si>
    <t>1) Le volume de l'emploi de 2017 (4 trimestres) est exprimé en équivalents temps plein. Il s'agit de données communiquées par l'ONSS</t>
  </si>
  <si>
    <t>andere</t>
  </si>
  <si>
    <t>3. Caractéristiques personnelles des victimes d'accidents sur le lieu de travail dans le secteur privé - 2018</t>
  </si>
  <si>
    <t>Accidents sur le lieu de travail selon le genre: évolution 2012 - 2018</t>
  </si>
  <si>
    <t>Accidents sur le lieu de travail selon le genre : distribution selon les conséquences - 2018</t>
  </si>
  <si>
    <t>Accidents sur le lieu de travail selon le genre : distribution selon la durée de l’incapacité temporaire - 2018</t>
  </si>
  <si>
    <t>Accidents sur le lieu de travail selon le genre : distribution selon le taux prévu d'incapacité permanente - 2018</t>
  </si>
  <si>
    <t>Accidents sur le lieu de travail selon la catégorie d'âge: évolution 2012 - 2018</t>
  </si>
  <si>
    <t>Accidents sur le lieu de travail selon la catégorie d'âge : distribution selon les conséquences - 2018</t>
  </si>
  <si>
    <t>Accidents sur le lieu de travail selon la catégorie d'âge : nombre d'accidents par 1000 équivalents temps plein - 2018</t>
  </si>
  <si>
    <t>Accidents sur le lieu de travail selon la catégorie d'âge : nombre d'accidents avec incapacité permanente prévue par 1000 équivalents temps plein - 2018</t>
  </si>
  <si>
    <t>Accidents sur le lieu de travail selon la catégorie d'âge : distribution selon les conséquences et le  genre - 2018</t>
  </si>
  <si>
    <t>Accidents sur le lieu de travail selon la catégorie  d'âge: nombre d'accidents par 1000 équivalents temps plein - selon le genre - 2018</t>
  </si>
  <si>
    <t>Accidents sur le lieu de travail selon la catégorie  d'âge: nombre d'accidents avec  incapacité permanente prévue par 1000 équivalents temps plein - selon le genre - 2018</t>
  </si>
  <si>
    <t>Accidents sur le lieu de travail selon la province et la région du domicile de la victime : évolution 2012 - 2018</t>
  </si>
  <si>
    <t>Accidents sur le lieu de travail selon la province et la région du domicile de la victime : distribution selon les conséquences - 2018</t>
  </si>
  <si>
    <t>Accidents sur le lieu de travail selon la province et la région du domicile de la victime : distribution selon les conséquences et le genre - 2018</t>
  </si>
  <si>
    <t>Accidents sur le lieu de travail selon la nationalité de la victime :  évolution 2012 - 2018</t>
  </si>
  <si>
    <t>Accidents sur le lieu de travail selon la nationalité de la victime : distribution selon les conséquences - 2018</t>
  </si>
  <si>
    <t>Accidents sur le lieu de travail selon la nationalité de la victime : distribution selon les conséquences et le genre - 2018</t>
  </si>
  <si>
    <t>3.1.1. Accidents sur le lieu de travail selon le genre: évolution 2012 - 2018</t>
  </si>
  <si>
    <t>Variation de 2017 à 2018 en %</t>
  </si>
  <si>
    <t>3.1.2. Accidents sur le lieu de travail selon le genre : distribution selon les conséquences - 2018</t>
  </si>
  <si>
    <t>3.1.3. Accidents sur le lieu de travail selon le genre : distribution selon la durée de l’incapacité temporaire - 2018</t>
  </si>
  <si>
    <t>3.1.4. Accidents sur le lieu de travail selon le genre : distribution selon le taux prévu d'incapacité permanente - 2018</t>
  </si>
  <si>
    <t>3.2.1. Accidents sur le lieu de travail selon la catégorie d'âge: évolution 2012 - 2018</t>
  </si>
  <si>
    <t>3.2.2. Accidents sur le lieu de travail selon la catégorie d'âge : distribution selon les conséquences - 2018</t>
  </si>
  <si>
    <t>3.2.3. Accidents sur le lieu de travail selon la catégorie d'âge : nombre d'accidents par 1000 équivalents temps plein - 2018</t>
  </si>
  <si>
    <t>3.2.4. Accidents sur le lieu de travail selon la catégorie d'âge : nombre d'accidents avec incapacité permanente prévue par 1000 équivalents temps plein - 2018</t>
  </si>
  <si>
    <t>3.2.5. Accidents sur le lieu de travail selon la catégorie d'âge : distribution selon les conséquences et le  genre - 2018</t>
  </si>
  <si>
    <t>3.2.6. Accidents sur le lieu de travail selon la catégorie  d'âge: nombre d'accidents par 1000 équivalents temps plein - selon le genre - 2018</t>
  </si>
  <si>
    <t>3.2.7. Accidents sur le lieu de travail selon la catégorie  d'âge: nombre d'accidents avec  incapacité permanente prévue par 1000 équivalents temps plein - selon le genre - 2018</t>
  </si>
  <si>
    <t>3.3.1. Accidents sur le lieu de travail selon la province et la région du domicile de la victime : évolution 2012 - 2018</t>
  </si>
  <si>
    <t>3.3.2. Accidents sur le lieu de travail selon la province et la région du domicile de la victime : distribution selon les conséquences - 2018</t>
  </si>
  <si>
    <t>3.3.3. Accidents sur le lieu de travail selon la province et la région du domicile de la victime : distribution selon les conséquences et le genre - 2018</t>
  </si>
  <si>
    <t>3.4.1. Accidents sur le lieu de travail selon la nationalité de la victime :  évolution 2012 - 2018</t>
  </si>
  <si>
    <t>3.4.2. Accidents sur le lieu de travail selon la nationalité de la victime : distribution selon les conséquences - 2018</t>
  </si>
  <si>
    <t>3.4.3. Accidents sur le lieu de travail selon la nationalité de la victime : distribution selon les conséquences et le genre - 2018</t>
  </si>
  <si>
    <t xml:space="preserve">1) Le volume de l'emploi de 2018 (4 trimestres) est exprimé en équivalents temps plein. Il s'agit de données communiquées par l'ONSS </t>
  </si>
  <si>
    <t>2) Le taux indique le nombre d'accidents survenus en 2018 par 1.000 travailleurs (équivalent temps plein)</t>
  </si>
  <si>
    <t>inconnu</t>
  </si>
  <si>
    <t>1) Le volume de l'emploi de 2018 (4 trimestres) est exprimé en équivalents temps plein. Il s'agit de données communiquées par l'ONSS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</si>
</sst>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[$%-80C]"/>
    <numFmt numFmtId="167" formatCode="#,##0.0[$%-80C]"/>
    <numFmt numFmtId="168" formatCode="0.0"/>
    <numFmt numFmtId="169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10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7" fillId="0" borderId="20" xfId="55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" fontId="7" fillId="0" borderId="21" xfId="55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" fontId="7" fillId="0" borderId="28" xfId="55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164" fontId="6" fillId="33" borderId="53" xfId="0" applyNumberFormat="1" applyFont="1" applyFill="1" applyBorder="1" applyAlignment="1">
      <alignment horizontal="center" vertical="center"/>
    </xf>
    <xf numFmtId="164" fontId="6" fillId="33" borderId="58" xfId="0" applyNumberFormat="1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164" fontId="6" fillId="33" borderId="61" xfId="0" applyNumberFormat="1" applyFont="1" applyFill="1" applyBorder="1" applyAlignment="1">
      <alignment horizontal="center" vertical="center"/>
    </xf>
    <xf numFmtId="9" fontId="6" fillId="33" borderId="61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9" fontId="6" fillId="33" borderId="60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6" fillId="33" borderId="30" xfId="0" applyNumberFormat="1" applyFont="1" applyFill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41" fillId="0" borderId="0" xfId="44" applyFill="1" applyAlignment="1">
      <alignment/>
    </xf>
    <xf numFmtId="0" fontId="16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6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167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166" fontId="16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3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%20hoofdstuk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1- Femme</v>
          </cell>
          <cell r="B3">
            <v>39613</v>
          </cell>
          <cell r="C3">
            <v>32.27522711532978</v>
          </cell>
        </row>
        <row r="4">
          <cell r="A4" t="str">
            <v>2- Homme</v>
          </cell>
          <cell r="B4">
            <v>83122</v>
          </cell>
          <cell r="C4">
            <v>67.72477288467023</v>
          </cell>
        </row>
        <row r="5">
          <cell r="A5" t="str">
            <v>Total</v>
          </cell>
          <cell r="B5">
            <v>122735</v>
          </cell>
          <cell r="C5">
            <v>100</v>
          </cell>
        </row>
        <row r="10">
          <cell r="A10" t="str">
            <v>1- Femme</v>
          </cell>
          <cell r="B10">
            <v>19582</v>
          </cell>
          <cell r="C10">
            <v>37.37165540669491</v>
          </cell>
          <cell r="D10">
            <v>17076</v>
          </cell>
          <cell r="E10">
            <v>29.108141279149052</v>
          </cell>
          <cell r="F10">
            <v>2952</v>
          </cell>
          <cell r="G10">
            <v>25.463641852842233</v>
          </cell>
          <cell r="H10">
            <v>3</v>
          </cell>
          <cell r="I10">
            <v>3.7037037037037033</v>
          </cell>
          <cell r="J10">
            <v>39613</v>
          </cell>
          <cell r="K10">
            <v>32.27522711532978</v>
          </cell>
        </row>
        <row r="11">
          <cell r="A11" t="str">
            <v>2- Homme</v>
          </cell>
          <cell r="B11">
            <v>32816</v>
          </cell>
          <cell r="C11">
            <v>62.62834459330508</v>
          </cell>
          <cell r="D11">
            <v>41588</v>
          </cell>
          <cell r="E11">
            <v>70.89185872085095</v>
          </cell>
          <cell r="F11">
            <v>8641</v>
          </cell>
          <cell r="G11">
            <v>74.53635814715777</v>
          </cell>
          <cell r="H11">
            <v>78</v>
          </cell>
          <cell r="I11">
            <v>96.29629629629629</v>
          </cell>
          <cell r="J11">
            <v>83122</v>
          </cell>
          <cell r="K11">
            <v>67.72477288467023</v>
          </cell>
        </row>
        <row r="12">
          <cell r="A12" t="str">
            <v>Total</v>
          </cell>
          <cell r="B12">
            <v>52398</v>
          </cell>
          <cell r="C12">
            <v>100</v>
          </cell>
          <cell r="D12">
            <v>58664</v>
          </cell>
          <cell r="E12">
            <v>100</v>
          </cell>
          <cell r="F12">
            <v>11593</v>
          </cell>
          <cell r="G12">
            <v>100</v>
          </cell>
          <cell r="H12">
            <v>81</v>
          </cell>
          <cell r="I12">
            <v>100</v>
          </cell>
          <cell r="J12">
            <v>122735</v>
          </cell>
          <cell r="K12">
            <v>100</v>
          </cell>
        </row>
        <row r="18">
          <cell r="A18" t="str">
            <v>a-ITT 0 jour</v>
          </cell>
          <cell r="B18">
            <v>20021</v>
          </cell>
          <cell r="C18">
            <v>50.541488905157394</v>
          </cell>
          <cell r="D18">
            <v>34061</v>
          </cell>
          <cell r="E18">
            <v>40.977117971174906</v>
          </cell>
          <cell r="F18">
            <v>54082</v>
          </cell>
          <cell r="G18">
            <v>44.06404041227033</v>
          </cell>
        </row>
        <row r="19">
          <cell r="A19" t="str">
            <v>b-ITT 1 à 3 jours</v>
          </cell>
          <cell r="B19">
            <v>4218</v>
          </cell>
          <cell r="C19">
            <v>10.64801958952869</v>
          </cell>
          <cell r="D19">
            <v>9769</v>
          </cell>
          <cell r="E19">
            <v>11.752604605278986</v>
          </cell>
          <cell r="F19">
            <v>13987</v>
          </cell>
          <cell r="G19">
            <v>11.396097282763677</v>
          </cell>
        </row>
        <row r="20">
          <cell r="A20" t="str">
            <v>c-ITT 4 à 7 jours</v>
          </cell>
          <cell r="B20">
            <v>4228</v>
          </cell>
          <cell r="C20">
            <v>10.673263827531366</v>
          </cell>
          <cell r="D20">
            <v>9422</v>
          </cell>
          <cell r="E20">
            <v>11.33514593007868</v>
          </cell>
          <cell r="F20">
            <v>13650</v>
          </cell>
          <cell r="G20">
            <v>11.121521978245815</v>
          </cell>
        </row>
        <row r="21">
          <cell r="A21" t="str">
            <v>d-ITT 8 à 15 jours</v>
          </cell>
          <cell r="B21">
            <v>4105</v>
          </cell>
          <cell r="C21">
            <v>10.362759700098453</v>
          </cell>
          <cell r="D21">
            <v>10411</v>
          </cell>
          <cell r="E21">
            <v>12.524963306946415</v>
          </cell>
          <cell r="F21">
            <v>14516</v>
          </cell>
          <cell r="G21">
            <v>11.827107182140384</v>
          </cell>
        </row>
        <row r="22">
          <cell r="A22" t="str">
            <v>e-ITT 16 à 30 jours</v>
          </cell>
          <cell r="B22">
            <v>2655</v>
          </cell>
          <cell r="C22">
            <v>6.7023451897104485</v>
          </cell>
          <cell r="D22">
            <v>6911</v>
          </cell>
          <cell r="E22">
            <v>8.314285026828037</v>
          </cell>
          <cell r="F22">
            <v>9566</v>
          </cell>
          <cell r="G22">
            <v>7.794027783435857</v>
          </cell>
        </row>
        <row r="23">
          <cell r="A23" t="str">
            <v>f-ITT 1 à 3 mois</v>
          </cell>
          <cell r="B23">
            <v>3136</v>
          </cell>
          <cell r="C23">
            <v>7.916593037639159</v>
          </cell>
          <cell r="D23">
            <v>8880</v>
          </cell>
          <cell r="E23">
            <v>10.68309232212892</v>
          </cell>
          <cell r="F23">
            <v>12016</v>
          </cell>
          <cell r="G23">
            <v>9.790198394915876</v>
          </cell>
        </row>
        <row r="24">
          <cell r="A24" t="str">
            <v>g-ITT 4 à 6 mois</v>
          </cell>
          <cell r="B24">
            <v>896</v>
          </cell>
          <cell r="C24">
            <v>2.26188372503976</v>
          </cell>
          <cell r="D24">
            <v>2605</v>
          </cell>
          <cell r="E24">
            <v>3.1339476913452513</v>
          </cell>
          <cell r="F24">
            <v>3501</v>
          </cell>
          <cell r="G24">
            <v>2.852487065629201</v>
          </cell>
        </row>
        <row r="25">
          <cell r="A25" t="str">
            <v>h-ITT &gt; 6 mois</v>
          </cell>
          <cell r="B25">
            <v>354</v>
          </cell>
          <cell r="C25">
            <v>0.8936460252947264</v>
          </cell>
          <cell r="D25">
            <v>1061</v>
          </cell>
          <cell r="E25">
            <v>1.2764370443444575</v>
          </cell>
          <cell r="F25">
            <v>1415</v>
          </cell>
          <cell r="G25">
            <v>1.1528903735690714</v>
          </cell>
        </row>
        <row r="26">
          <cell r="A26" t="str">
            <v>Inconnu</v>
          </cell>
          <cell r="B26">
            <v>0</v>
          </cell>
          <cell r="C26">
            <v>0</v>
          </cell>
          <cell r="D26">
            <v>3</v>
          </cell>
          <cell r="E26">
            <v>0.0036091528115300402</v>
          </cell>
          <cell r="F26">
            <v>3</v>
          </cell>
          <cell r="G26">
            <v>0.00244429054466941</v>
          </cell>
        </row>
        <row r="27">
          <cell r="A27" t="str">
            <v>Total</v>
          </cell>
          <cell r="B27">
            <v>39613</v>
          </cell>
          <cell r="C27">
            <v>100</v>
          </cell>
          <cell r="D27">
            <v>83122</v>
          </cell>
          <cell r="E27">
            <v>100</v>
          </cell>
          <cell r="F27">
            <v>122735</v>
          </cell>
          <cell r="G27">
            <v>100</v>
          </cell>
        </row>
        <row r="31">
          <cell r="B31" t="str">
            <v>1- Femme</v>
          </cell>
          <cell r="D31" t="str">
            <v>2- Homme</v>
          </cell>
          <cell r="F31" t="str">
            <v>Total</v>
          </cell>
        </row>
        <row r="32">
          <cell r="A32" t="str">
            <v>a-0%</v>
          </cell>
          <cell r="B32">
            <v>36658</v>
          </cell>
          <cell r="C32">
            <v>92.54032767020928</v>
          </cell>
          <cell r="D32">
            <v>74404</v>
          </cell>
          <cell r="E32">
            <v>89.5118019296937</v>
          </cell>
          <cell r="F32">
            <v>111062</v>
          </cell>
          <cell r="G32">
            <v>90.48926549069132</v>
          </cell>
        </row>
        <row r="33">
          <cell r="A33" t="str">
            <v>b-&gt;0 à &lt; 5%</v>
          </cell>
          <cell r="B33">
            <v>1569</v>
          </cell>
          <cell r="C33">
            <v>3.960820942619847</v>
          </cell>
          <cell r="D33">
            <v>4535</v>
          </cell>
          <cell r="E33">
            <v>5.455836000096244</v>
          </cell>
          <cell r="F33">
            <v>6104</v>
          </cell>
          <cell r="G33">
            <v>4.973316494887358</v>
          </cell>
        </row>
        <row r="34">
          <cell r="A34" t="str">
            <v>c-5 à &lt; 10%</v>
          </cell>
          <cell r="B34">
            <v>1137</v>
          </cell>
          <cell r="C34">
            <v>2.8702698609042487</v>
          </cell>
          <cell r="D34">
            <v>3071</v>
          </cell>
          <cell r="E34">
            <v>3.694569428069584</v>
          </cell>
          <cell r="F34">
            <v>4208</v>
          </cell>
          <cell r="G34">
            <v>3.4285248706562923</v>
          </cell>
        </row>
        <row r="35">
          <cell r="A35" t="str">
            <v>d-10 à &lt; 16%</v>
          </cell>
          <cell r="B35">
            <v>214</v>
          </cell>
          <cell r="C35">
            <v>0.540226693257264</v>
          </cell>
          <cell r="D35">
            <v>767</v>
          </cell>
          <cell r="E35">
            <v>0.9227400688145138</v>
          </cell>
          <cell r="F35">
            <v>981</v>
          </cell>
          <cell r="G35">
            <v>0.799283008106897</v>
          </cell>
        </row>
        <row r="36">
          <cell r="A36" t="str">
            <v>e-16 à &lt; 20%</v>
          </cell>
          <cell r="B36">
            <v>10</v>
          </cell>
          <cell r="C36">
            <v>0.025244238002675886</v>
          </cell>
          <cell r="D36">
            <v>57</v>
          </cell>
          <cell r="E36">
            <v>0.06857390341907077</v>
          </cell>
          <cell r="F36">
            <v>67</v>
          </cell>
          <cell r="G36">
            <v>0.054589155497616816</v>
          </cell>
        </row>
        <row r="37">
          <cell r="A37" t="str">
            <v>f-20 à &lt; 36%</v>
          </cell>
          <cell r="B37">
            <v>20</v>
          </cell>
          <cell r="C37">
            <v>0.05048847600535177</v>
          </cell>
          <cell r="D37">
            <v>143</v>
          </cell>
          <cell r="E37">
            <v>0.17203628401626525</v>
          </cell>
          <cell r="F37">
            <v>163</v>
          </cell>
          <cell r="G37">
            <v>0.13280645292703794</v>
          </cell>
        </row>
        <row r="38">
          <cell r="A38" t="str">
            <v>g-36 à &lt; 66%</v>
          </cell>
          <cell r="B38">
            <v>2</v>
          </cell>
          <cell r="C38">
            <v>0.0050488476005351775</v>
          </cell>
          <cell r="D38">
            <v>37</v>
          </cell>
          <cell r="E38">
            <v>0.044512884675537163</v>
          </cell>
          <cell r="F38">
            <v>39</v>
          </cell>
          <cell r="G38">
            <v>0.031775777080702325</v>
          </cell>
        </row>
        <row r="39">
          <cell r="A39" t="str">
            <v>h-66 à 100%</v>
          </cell>
          <cell r="B39">
            <v>0</v>
          </cell>
          <cell r="C39">
            <v>0</v>
          </cell>
          <cell r="D39">
            <v>31</v>
          </cell>
          <cell r="E39">
            <v>0.03729457905247708</v>
          </cell>
          <cell r="F39">
            <v>31</v>
          </cell>
          <cell r="G39">
            <v>0.0252576689615839</v>
          </cell>
        </row>
        <row r="40">
          <cell r="A40" t="str">
            <v>mortels</v>
          </cell>
          <cell r="B40">
            <v>3</v>
          </cell>
          <cell r="C40">
            <v>0.007573271400802767</v>
          </cell>
          <cell r="D40">
            <v>78</v>
          </cell>
          <cell r="E40">
            <v>0.09383797309978105</v>
          </cell>
          <cell r="F40">
            <v>81</v>
          </cell>
          <cell r="G40">
            <v>0.06599584470607406</v>
          </cell>
        </row>
        <row r="41">
          <cell r="A41" t="str">
            <v>Total</v>
          </cell>
          <cell r="B41">
            <v>39613</v>
          </cell>
          <cell r="C41">
            <v>100</v>
          </cell>
          <cell r="D41">
            <v>83122</v>
          </cell>
          <cell r="E41">
            <v>100</v>
          </cell>
          <cell r="F41">
            <v>122735</v>
          </cell>
          <cell r="G41">
            <v>100</v>
          </cell>
        </row>
        <row r="45">
          <cell r="B45" t="str">
            <v>Total</v>
          </cell>
        </row>
        <row r="46">
          <cell r="A46" t="str">
            <v>15-19 ans</v>
          </cell>
          <cell r="B46">
            <v>3688</v>
          </cell>
          <cell r="C46">
            <v>3.004847842913594</v>
          </cell>
        </row>
        <row r="47">
          <cell r="A47" t="str">
            <v>20-29 ans</v>
          </cell>
          <cell r="B47">
            <v>34571</v>
          </cell>
          <cell r="C47">
            <v>28.16718947325539</v>
          </cell>
        </row>
        <row r="48">
          <cell r="A48" t="str">
            <v>30-39 ans</v>
          </cell>
          <cell r="B48">
            <v>31101</v>
          </cell>
          <cell r="C48">
            <v>25.33996007658777</v>
          </cell>
        </row>
        <row r="49">
          <cell r="A49" t="str">
            <v>40-49 ans</v>
          </cell>
          <cell r="B49">
            <v>27604</v>
          </cell>
          <cell r="C49">
            <v>22.49073206501813</v>
          </cell>
        </row>
        <row r="50">
          <cell r="A50" t="str">
            <v>50-59 ans</v>
          </cell>
          <cell r="B50">
            <v>22892</v>
          </cell>
          <cell r="C50">
            <v>18.651566382857375</v>
          </cell>
        </row>
        <row r="51">
          <cell r="A51" t="str">
            <v>60 ans et plus</v>
          </cell>
          <cell r="B51">
            <v>2879</v>
          </cell>
          <cell r="C51">
            <v>2.3457041593677435</v>
          </cell>
        </row>
        <row r="52">
          <cell r="A52" t="str">
            <v>Total</v>
          </cell>
          <cell r="B52">
            <v>122735</v>
          </cell>
          <cell r="C52">
            <v>100</v>
          </cell>
        </row>
        <row r="56">
          <cell r="B56" t="str">
            <v>1-CSS</v>
          </cell>
          <cell r="D56" t="str">
            <v>2-IT</v>
          </cell>
          <cell r="F56" t="str">
            <v>3-IP</v>
          </cell>
          <cell r="H56" t="str">
            <v>4-Mortel</v>
          </cell>
          <cell r="J56" t="str">
            <v>Total</v>
          </cell>
        </row>
        <row r="57">
          <cell r="A57" t="str">
            <v>15-19 ans</v>
          </cell>
          <cell r="B57">
            <v>1851</v>
          </cell>
          <cell r="C57">
            <v>3.532577579296919</v>
          </cell>
          <cell r="D57">
            <v>1671</v>
          </cell>
          <cell r="E57">
            <v>2.8484249284058363</v>
          </cell>
          <cell r="F57">
            <v>166</v>
          </cell>
          <cell r="G57">
            <v>1.4318985594755456</v>
          </cell>
          <cell r="H57">
            <v>0</v>
          </cell>
          <cell r="I57">
            <v>0</v>
          </cell>
          <cell r="J57">
            <v>3688</v>
          </cell>
          <cell r="K57">
            <v>3.004847842913594</v>
          </cell>
        </row>
        <row r="58">
          <cell r="A58" t="str">
            <v>20-29 ans</v>
          </cell>
          <cell r="B58">
            <v>15684</v>
          </cell>
          <cell r="C58">
            <v>29.93244016947212</v>
          </cell>
          <cell r="D58">
            <v>16764</v>
          </cell>
          <cell r="E58">
            <v>28.576298922678305</v>
          </cell>
          <cell r="F58">
            <v>2112</v>
          </cell>
          <cell r="G58">
            <v>18.21789010609851</v>
          </cell>
          <cell r="H58">
            <v>11</v>
          </cell>
          <cell r="I58">
            <v>13.580246913580247</v>
          </cell>
          <cell r="J58">
            <v>34571</v>
          </cell>
          <cell r="K58">
            <v>28.16718947325539</v>
          </cell>
        </row>
        <row r="59">
          <cell r="A59" t="str">
            <v>30-39 ans</v>
          </cell>
          <cell r="B59">
            <v>12852</v>
          </cell>
          <cell r="C59">
            <v>24.527653727241496</v>
          </cell>
          <cell r="D59">
            <v>15484</v>
          </cell>
          <cell r="E59">
            <v>26.39438156279831</v>
          </cell>
          <cell r="F59">
            <v>2752</v>
          </cell>
          <cell r="G59">
            <v>23.738462865522298</v>
          </cell>
          <cell r="H59">
            <v>13</v>
          </cell>
          <cell r="I59">
            <v>16.049382716049383</v>
          </cell>
          <cell r="J59">
            <v>31101</v>
          </cell>
          <cell r="K59">
            <v>25.33996007658777</v>
          </cell>
        </row>
        <row r="60">
          <cell r="A60" t="str">
            <v>40-49 ans</v>
          </cell>
          <cell r="B60">
            <v>11154</v>
          </cell>
          <cell r="C60">
            <v>21.287072025649834</v>
          </cell>
          <cell r="D60">
            <v>13333</v>
          </cell>
          <cell r="E60">
            <v>22.727737624437474</v>
          </cell>
          <cell r="F60">
            <v>3091</v>
          </cell>
          <cell r="G60">
            <v>26.66264124902959</v>
          </cell>
          <cell r="H60">
            <v>27</v>
          </cell>
          <cell r="I60">
            <v>33.33333333333333</v>
          </cell>
          <cell r="J60">
            <v>27604</v>
          </cell>
          <cell r="K60">
            <v>22.49073206501813</v>
          </cell>
        </row>
        <row r="61">
          <cell r="A61" t="str">
            <v>50-59 ans</v>
          </cell>
          <cell r="B61">
            <v>9546</v>
          </cell>
          <cell r="C61">
            <v>18.21825260506126</v>
          </cell>
          <cell r="D61">
            <v>10266</v>
          </cell>
          <cell r="E61">
            <v>17.49965907541252</v>
          </cell>
          <cell r="F61">
            <v>3054</v>
          </cell>
          <cell r="G61">
            <v>26.343483136375404</v>
          </cell>
          <cell r="H61">
            <v>26</v>
          </cell>
          <cell r="I61">
            <v>32.098765432098766</v>
          </cell>
          <cell r="J61">
            <v>22892</v>
          </cell>
          <cell r="K61">
            <v>18.651566382857375</v>
          </cell>
        </row>
        <row r="62">
          <cell r="A62" t="str">
            <v>60 ans et plus</v>
          </cell>
          <cell r="B62">
            <v>1311</v>
          </cell>
          <cell r="C62">
            <v>2.5020038932783697</v>
          </cell>
          <cell r="D62">
            <v>1146</v>
          </cell>
          <cell r="E62">
            <v>1.9534978862675572</v>
          </cell>
          <cell r="F62">
            <v>418</v>
          </cell>
          <cell r="G62">
            <v>3.605624083498663</v>
          </cell>
          <cell r="H62">
            <v>4</v>
          </cell>
          <cell r="I62">
            <v>4.938271604938271</v>
          </cell>
          <cell r="J62">
            <v>2879</v>
          </cell>
          <cell r="K62">
            <v>2.3457041593677435</v>
          </cell>
        </row>
        <row r="63">
          <cell r="A63" t="str">
            <v>Total</v>
          </cell>
          <cell r="B63">
            <v>52398</v>
          </cell>
          <cell r="C63">
            <v>100</v>
          </cell>
          <cell r="D63">
            <v>58664</v>
          </cell>
          <cell r="E63">
            <v>100</v>
          </cell>
          <cell r="F63">
            <v>11593</v>
          </cell>
          <cell r="G63">
            <v>100</v>
          </cell>
          <cell r="H63">
            <v>81</v>
          </cell>
          <cell r="I63">
            <v>100</v>
          </cell>
          <cell r="J63">
            <v>122735</v>
          </cell>
          <cell r="K63">
            <v>100</v>
          </cell>
        </row>
        <row r="67">
          <cell r="B67" t="str">
            <v>Total</v>
          </cell>
        </row>
        <row r="68">
          <cell r="A68" t="str">
            <v>15-19 ans</v>
          </cell>
          <cell r="B68">
            <v>3688</v>
          </cell>
          <cell r="C68">
            <v>3.004847842913594</v>
          </cell>
        </row>
        <row r="69">
          <cell r="A69" t="str">
            <v>20-29 ans</v>
          </cell>
          <cell r="B69">
            <v>34571</v>
          </cell>
          <cell r="C69">
            <v>28.16718947325539</v>
          </cell>
        </row>
        <row r="70">
          <cell r="A70" t="str">
            <v>30-39 ans</v>
          </cell>
          <cell r="B70">
            <v>31101</v>
          </cell>
          <cell r="C70">
            <v>25.33996007658777</v>
          </cell>
        </row>
        <row r="71">
          <cell r="A71" t="str">
            <v>40-49 ans</v>
          </cell>
          <cell r="B71">
            <v>27604</v>
          </cell>
          <cell r="C71">
            <v>22.49073206501813</v>
          </cell>
        </row>
        <row r="72">
          <cell r="A72" t="str">
            <v>50-59 ans</v>
          </cell>
          <cell r="B72">
            <v>22892</v>
          </cell>
          <cell r="C72">
            <v>18.651566382857375</v>
          </cell>
        </row>
        <row r="73">
          <cell r="A73" t="str">
            <v>60 ans et plus</v>
          </cell>
          <cell r="B73">
            <v>2879</v>
          </cell>
          <cell r="C73">
            <v>2.3457041593677435</v>
          </cell>
        </row>
        <row r="74">
          <cell r="A74" t="str">
            <v>Total</v>
          </cell>
          <cell r="B74">
            <v>122735</v>
          </cell>
          <cell r="C74">
            <v>100</v>
          </cell>
        </row>
        <row r="76">
          <cell r="A76" t="str">
            <v>3.2.4.  Arbeidsplaatsongevallen volgens leeftijdscategorie en tewerkstelling : aantal ongevallen met voorziene BO per 1000 voltijdse equivalenten  2018</v>
          </cell>
          <cell r="B76" t="str">
            <v>zie gegegevens 3.2.2. en 3.2.3.</v>
          </cell>
        </row>
        <row r="77">
          <cell r="A77" t="str">
            <v>3.2.5.  Arbeidsplaatsongevallen volgens leeftijdscategorie : verdeling volgens gevolgen en geslacht  2018</v>
          </cell>
        </row>
        <row r="80">
          <cell r="A80" t="str">
            <v>15-19 ans</v>
          </cell>
          <cell r="B80">
            <v>669</v>
          </cell>
          <cell r="C80">
            <v>3.4164028189153304</v>
          </cell>
          <cell r="D80">
            <v>481</v>
          </cell>
          <cell r="E80">
            <v>2.8168189271492152</v>
          </cell>
          <cell r="F80">
            <v>28</v>
          </cell>
          <cell r="G80">
            <v>0.9485094850948509</v>
          </cell>
          <cell r="H80">
            <v>0</v>
          </cell>
          <cell r="I80">
            <v>0</v>
          </cell>
          <cell r="J80">
            <v>1178</v>
          </cell>
          <cell r="K80">
            <v>2.97377123671522</v>
          </cell>
          <cell r="L80">
            <v>1182</v>
          </cell>
          <cell r="M80">
            <v>3.6019015114578252</v>
          </cell>
          <cell r="N80">
            <v>1190</v>
          </cell>
          <cell r="O80">
            <v>2.8614023275944986</v>
          </cell>
          <cell r="P80">
            <v>138</v>
          </cell>
          <cell r="Q80">
            <v>1.5970373799328776</v>
          </cell>
          <cell r="R80">
            <v>0</v>
          </cell>
          <cell r="S80">
            <v>0</v>
          </cell>
          <cell r="T80">
            <v>2510</v>
          </cell>
          <cell r="U80">
            <v>3.0196578523134665</v>
          </cell>
          <cell r="V80">
            <v>3688</v>
          </cell>
          <cell r="W80">
            <v>3.004847842913594</v>
          </cell>
        </row>
        <row r="81">
          <cell r="A81" t="str">
            <v>20-29 ans</v>
          </cell>
          <cell r="B81">
            <v>6433</v>
          </cell>
          <cell r="C81">
            <v>32.851598406700035</v>
          </cell>
          <cell r="D81">
            <v>4733</v>
          </cell>
          <cell r="E81">
            <v>27.71726399625205</v>
          </cell>
          <cell r="F81">
            <v>472</v>
          </cell>
          <cell r="G81">
            <v>15.989159891598915</v>
          </cell>
          <cell r="H81">
            <v>0</v>
          </cell>
          <cell r="I81">
            <v>0</v>
          </cell>
          <cell r="J81">
            <v>11638</v>
          </cell>
          <cell r="K81">
            <v>29.379244187514196</v>
          </cell>
          <cell r="L81">
            <v>9251</v>
          </cell>
          <cell r="M81">
            <v>28.190516821062893</v>
          </cell>
          <cell r="N81">
            <v>12031</v>
          </cell>
          <cell r="O81">
            <v>28.92901798595749</v>
          </cell>
          <cell r="P81">
            <v>1640</v>
          </cell>
          <cell r="Q81">
            <v>18.979284804999423</v>
          </cell>
          <cell r="R81">
            <v>11</v>
          </cell>
          <cell r="S81">
            <v>14.102564102564102</v>
          </cell>
          <cell r="T81">
            <v>22933</v>
          </cell>
          <cell r="U81">
            <v>27.589567142272802</v>
          </cell>
          <cell r="V81">
            <v>34571</v>
          </cell>
          <cell r="W81">
            <v>28.16718947325539</v>
          </cell>
        </row>
        <row r="82">
          <cell r="A82" t="str">
            <v>30-39 ans</v>
          </cell>
          <cell r="B82">
            <v>4431</v>
          </cell>
          <cell r="C82">
            <v>22.62792360330916</v>
          </cell>
          <cell r="D82">
            <v>4127</v>
          </cell>
          <cell r="E82">
            <v>24.168423518388387</v>
          </cell>
          <cell r="F82">
            <v>626</v>
          </cell>
          <cell r="G82">
            <v>21.205962059620596</v>
          </cell>
          <cell r="H82">
            <v>0</v>
          </cell>
          <cell r="I82">
            <v>0</v>
          </cell>
          <cell r="J82">
            <v>9184</v>
          </cell>
          <cell r="K82">
            <v>23.18430818165754</v>
          </cell>
          <cell r="L82">
            <v>8421</v>
          </cell>
          <cell r="M82">
            <v>25.66126279863481</v>
          </cell>
          <cell r="N82">
            <v>11357</v>
          </cell>
          <cell r="O82">
            <v>27.308358180244298</v>
          </cell>
          <cell r="P82">
            <v>2126</v>
          </cell>
          <cell r="Q82">
            <v>24.60363383867608</v>
          </cell>
          <cell r="R82">
            <v>13</v>
          </cell>
          <cell r="S82">
            <v>16.666666666666664</v>
          </cell>
          <cell r="T82">
            <v>21917</v>
          </cell>
          <cell r="U82">
            <v>26.367267390101297</v>
          </cell>
          <cell r="V82">
            <v>31101</v>
          </cell>
          <cell r="W82">
            <v>25.33996007658777</v>
          </cell>
        </row>
        <row r="83">
          <cell r="A83" t="str">
            <v>40-49 ans</v>
          </cell>
          <cell r="B83">
            <v>3919</v>
          </cell>
          <cell r="C83">
            <v>20.013277499744664</v>
          </cell>
          <cell r="D83">
            <v>3906</v>
          </cell>
          <cell r="E83">
            <v>22.87420941672523</v>
          </cell>
          <cell r="F83">
            <v>777</v>
          </cell>
          <cell r="G83">
            <v>26.321138211382113</v>
          </cell>
          <cell r="H83">
            <v>2</v>
          </cell>
          <cell r="I83">
            <v>66.66666666666666</v>
          </cell>
          <cell r="J83">
            <v>8604</v>
          </cell>
          <cell r="K83">
            <v>21.720142377502334</v>
          </cell>
          <cell r="L83">
            <v>7235</v>
          </cell>
          <cell r="M83">
            <v>22.04717211116529</v>
          </cell>
          <cell r="N83">
            <v>9427</v>
          </cell>
          <cell r="O83">
            <v>22.66759642204482</v>
          </cell>
          <cell r="P83">
            <v>2314</v>
          </cell>
          <cell r="Q83">
            <v>26.779307950468695</v>
          </cell>
          <cell r="R83">
            <v>25</v>
          </cell>
          <cell r="S83">
            <v>32.05128205128205</v>
          </cell>
          <cell r="T83">
            <v>19000</v>
          </cell>
          <cell r="U83">
            <v>22.857967806356918</v>
          </cell>
          <cell r="V83">
            <v>27604</v>
          </cell>
          <cell r="W83">
            <v>22.49073206501813</v>
          </cell>
        </row>
        <row r="84">
          <cell r="A84" t="str">
            <v>50-59 ans</v>
          </cell>
          <cell r="B84">
            <v>3593</v>
          </cell>
          <cell r="C84">
            <v>18.348483300990708</v>
          </cell>
          <cell r="D84">
            <v>3397</v>
          </cell>
          <cell r="E84">
            <v>19.893417662215978</v>
          </cell>
          <cell r="F84">
            <v>904</v>
          </cell>
          <cell r="G84">
            <v>30.62330623306233</v>
          </cell>
          <cell r="H84">
            <v>1</v>
          </cell>
          <cell r="I84">
            <v>33.33333333333333</v>
          </cell>
          <cell r="J84">
            <v>7895</v>
          </cell>
          <cell r="K84">
            <v>19.930325903112614</v>
          </cell>
          <cell r="L84">
            <v>5953</v>
          </cell>
          <cell r="M84">
            <v>18.14054119941492</v>
          </cell>
          <cell r="N84">
            <v>6869</v>
          </cell>
          <cell r="O84">
            <v>16.516783687602192</v>
          </cell>
          <cell r="P84">
            <v>2150</v>
          </cell>
          <cell r="Q84">
            <v>24.881379469968753</v>
          </cell>
          <cell r="R84">
            <v>25</v>
          </cell>
          <cell r="S84">
            <v>32.05128205128205</v>
          </cell>
          <cell r="T84">
            <v>14997</v>
          </cell>
          <cell r="U84">
            <v>18.042154904838668</v>
          </cell>
          <cell r="V84">
            <v>22892</v>
          </cell>
          <cell r="W84">
            <v>18.651566382857375</v>
          </cell>
        </row>
        <row r="85">
          <cell r="A85" t="str">
            <v>60 ans et plus</v>
          </cell>
          <cell r="B85">
            <v>537</v>
          </cell>
          <cell r="C85">
            <v>2.7423143703401083</v>
          </cell>
          <cell r="D85">
            <v>432</v>
          </cell>
          <cell r="E85">
            <v>2.52986647926915</v>
          </cell>
          <cell r="F85">
            <v>145</v>
          </cell>
          <cell r="G85">
            <v>4.911924119241192</v>
          </cell>
          <cell r="H85">
            <v>0</v>
          </cell>
          <cell r="I85">
            <v>0</v>
          </cell>
          <cell r="J85">
            <v>1114</v>
          </cell>
          <cell r="K85">
            <v>2.812208113498094</v>
          </cell>
          <cell r="L85">
            <v>774</v>
          </cell>
          <cell r="M85">
            <v>2.3586055582642613</v>
          </cell>
          <cell r="N85">
            <v>714</v>
          </cell>
          <cell r="O85">
            <v>1.7168413965566993</v>
          </cell>
          <cell r="P85">
            <v>273</v>
          </cell>
          <cell r="Q85">
            <v>3.1593565559541723</v>
          </cell>
          <cell r="R85">
            <v>4</v>
          </cell>
          <cell r="S85">
            <v>5.128205128205128</v>
          </cell>
          <cell r="T85">
            <v>1765</v>
          </cell>
          <cell r="U85">
            <v>2.1233849041168407</v>
          </cell>
          <cell r="V85">
            <v>2879</v>
          </cell>
          <cell r="W85">
            <v>2.3457041593677435</v>
          </cell>
        </row>
        <row r="86">
          <cell r="A86" t="str">
            <v>Total</v>
          </cell>
          <cell r="B86">
            <v>19582</v>
          </cell>
          <cell r="C86">
            <v>100</v>
          </cell>
          <cell r="D86">
            <v>17076</v>
          </cell>
          <cell r="E86">
            <v>100</v>
          </cell>
          <cell r="F86">
            <v>2952</v>
          </cell>
          <cell r="G86">
            <v>100</v>
          </cell>
          <cell r="H86">
            <v>3</v>
          </cell>
          <cell r="I86">
            <v>100</v>
          </cell>
          <cell r="J86">
            <v>39613</v>
          </cell>
          <cell r="K86">
            <v>100</v>
          </cell>
          <cell r="L86">
            <v>32816</v>
          </cell>
          <cell r="M86">
            <v>100</v>
          </cell>
          <cell r="N86">
            <v>41588</v>
          </cell>
          <cell r="O86">
            <v>100</v>
          </cell>
          <cell r="P86">
            <v>8641</v>
          </cell>
          <cell r="Q86">
            <v>100</v>
          </cell>
          <cell r="R86">
            <v>78</v>
          </cell>
          <cell r="S86">
            <v>100</v>
          </cell>
          <cell r="T86">
            <v>83122</v>
          </cell>
          <cell r="U86">
            <v>100</v>
          </cell>
          <cell r="V86">
            <v>122735</v>
          </cell>
          <cell r="W86">
            <v>100</v>
          </cell>
        </row>
        <row r="91">
          <cell r="A91" t="str">
            <v>15-19 ans</v>
          </cell>
          <cell r="B91">
            <v>1178</v>
          </cell>
          <cell r="C91">
            <v>2.97377123671522</v>
          </cell>
          <cell r="D91">
            <v>2510</v>
          </cell>
          <cell r="E91">
            <v>3.0196578523134665</v>
          </cell>
        </row>
        <row r="92">
          <cell r="A92" t="str">
            <v>20-29 ans</v>
          </cell>
          <cell r="B92">
            <v>11638</v>
          </cell>
          <cell r="C92">
            <v>29.379244187514196</v>
          </cell>
          <cell r="D92">
            <v>22933</v>
          </cell>
          <cell r="E92">
            <v>27.589567142272802</v>
          </cell>
        </row>
        <row r="93">
          <cell r="A93" t="str">
            <v>30-39 ans</v>
          </cell>
          <cell r="B93">
            <v>9184</v>
          </cell>
          <cell r="C93">
            <v>23.18430818165754</v>
          </cell>
          <cell r="D93">
            <v>21917</v>
          </cell>
          <cell r="E93">
            <v>26.367267390101297</v>
          </cell>
        </row>
        <row r="94">
          <cell r="A94" t="str">
            <v>40-49 ans</v>
          </cell>
          <cell r="B94">
            <v>8604</v>
          </cell>
          <cell r="C94">
            <v>21.720142377502334</v>
          </cell>
          <cell r="D94">
            <v>19000</v>
          </cell>
          <cell r="E94">
            <v>22.857967806356918</v>
          </cell>
        </row>
        <row r="95">
          <cell r="A95" t="str">
            <v>50-59 ans</v>
          </cell>
          <cell r="B95">
            <v>7895</v>
          </cell>
          <cell r="C95">
            <v>19.930325903112614</v>
          </cell>
          <cell r="D95">
            <v>14997</v>
          </cell>
          <cell r="E95">
            <v>18.042154904838668</v>
          </cell>
        </row>
        <row r="96">
          <cell r="A96" t="str">
            <v>60 ans et plus</v>
          </cell>
          <cell r="B96">
            <v>1114</v>
          </cell>
          <cell r="C96">
            <v>2.812208113498094</v>
          </cell>
          <cell r="D96">
            <v>1765</v>
          </cell>
          <cell r="E96">
            <v>2.1233849041168407</v>
          </cell>
        </row>
        <row r="97">
          <cell r="A97" t="str">
            <v>Total</v>
          </cell>
          <cell r="B97">
            <v>39613</v>
          </cell>
          <cell r="C97">
            <v>100</v>
          </cell>
          <cell r="D97">
            <v>83122</v>
          </cell>
          <cell r="E97">
            <v>100</v>
          </cell>
        </row>
        <row r="103">
          <cell r="A103" t="str">
            <v>a-Bruxelles - Brussel</v>
          </cell>
          <cell r="B103">
            <v>6959</v>
          </cell>
          <cell r="C103">
            <v>5.669939300118141</v>
          </cell>
        </row>
        <row r="104">
          <cell r="A104" t="str">
            <v>b-Antwerpen</v>
          </cell>
          <cell r="B104">
            <v>21045</v>
          </cell>
          <cell r="C104">
            <v>17.14669817085591</v>
          </cell>
        </row>
        <row r="105">
          <cell r="A105" t="str">
            <v>c-Limburg</v>
          </cell>
          <cell r="B105">
            <v>10175</v>
          </cell>
          <cell r="C105">
            <v>8.290218764003749</v>
          </cell>
        </row>
        <row r="106">
          <cell r="A106" t="str">
            <v>d-Oost-Vlaanderen</v>
          </cell>
          <cell r="B106">
            <v>18100</v>
          </cell>
          <cell r="C106">
            <v>14.747219619505438</v>
          </cell>
        </row>
        <row r="107">
          <cell r="A107" t="str">
            <v>e-Vlaams-Brabant</v>
          </cell>
          <cell r="B107">
            <v>9735</v>
          </cell>
          <cell r="C107">
            <v>7.9317228174522345</v>
          </cell>
        </row>
        <row r="108">
          <cell r="A108" t="str">
            <v>f-West-Vlaanderen</v>
          </cell>
          <cell r="B108">
            <v>16976</v>
          </cell>
          <cell r="C108">
            <v>13.8314254287693</v>
          </cell>
        </row>
        <row r="109">
          <cell r="A109" t="str">
            <v>g-Brabant Wallon</v>
          </cell>
          <cell r="B109">
            <v>2695</v>
          </cell>
          <cell r="C109">
            <v>2.1957876726280197</v>
          </cell>
        </row>
        <row r="110">
          <cell r="A110" t="str">
            <v>h-Hainaut</v>
          </cell>
          <cell r="B110">
            <v>13793</v>
          </cell>
          <cell r="C110">
            <v>11.238033160875057</v>
          </cell>
        </row>
        <row r="111">
          <cell r="A111" t="str">
            <v>i-Liège</v>
          </cell>
          <cell r="B111">
            <v>11726</v>
          </cell>
          <cell r="C111">
            <v>9.553916975597833</v>
          </cell>
        </row>
        <row r="112">
          <cell r="A112" t="str">
            <v>j-Luxembourg</v>
          </cell>
          <cell r="B112">
            <v>1883</v>
          </cell>
          <cell r="C112">
            <v>1.5341996985374997</v>
          </cell>
        </row>
        <row r="113">
          <cell r="A113" t="str">
            <v>k-Namur</v>
          </cell>
          <cell r="B113">
            <v>4972</v>
          </cell>
          <cell r="C113">
            <v>4.0510041960321015</v>
          </cell>
        </row>
        <row r="114">
          <cell r="A114" t="str">
            <v>l-Inconnu</v>
          </cell>
          <cell r="B114">
            <v>4676</v>
          </cell>
          <cell r="C114">
            <v>3.8098341956247195</v>
          </cell>
        </row>
        <row r="115">
          <cell r="A115" t="str">
            <v>Total</v>
          </cell>
          <cell r="B115">
            <v>122735</v>
          </cell>
          <cell r="C115">
            <v>100</v>
          </cell>
        </row>
        <row r="120">
          <cell r="A120" t="str">
            <v>a-Bruxelles - Brussel</v>
          </cell>
          <cell r="B120">
            <v>2970</v>
          </cell>
          <cell r="C120">
            <v>5.668155273102027</v>
          </cell>
          <cell r="D120">
            <v>3150</v>
          </cell>
          <cell r="E120">
            <v>5.369562252829674</v>
          </cell>
          <cell r="F120">
            <v>836</v>
          </cell>
          <cell r="G120">
            <v>7.211248166997326</v>
          </cell>
          <cell r="H120">
            <v>3</v>
          </cell>
          <cell r="I120">
            <v>3.7037037037037033</v>
          </cell>
          <cell r="J120">
            <v>6959</v>
          </cell>
          <cell r="K120">
            <v>5.669939300118141</v>
          </cell>
        </row>
        <row r="121">
          <cell r="A121" t="str">
            <v>b-Antwerpen</v>
          </cell>
          <cell r="B121">
            <v>9241</v>
          </cell>
          <cell r="C121">
            <v>17.636169319439674</v>
          </cell>
          <cell r="D121">
            <v>9839</v>
          </cell>
          <cell r="E121">
            <v>16.771785081140052</v>
          </cell>
          <cell r="F121">
            <v>1947</v>
          </cell>
          <cell r="G121">
            <v>16.794617441559563</v>
          </cell>
          <cell r="H121">
            <v>18</v>
          </cell>
          <cell r="I121">
            <v>22.22222222222222</v>
          </cell>
          <cell r="J121">
            <v>21045</v>
          </cell>
          <cell r="K121">
            <v>17.14669817085591</v>
          </cell>
        </row>
        <row r="122">
          <cell r="A122" t="str">
            <v>c-Limburg</v>
          </cell>
          <cell r="B122">
            <v>4176</v>
          </cell>
          <cell r="C122">
            <v>7.969769838543455</v>
          </cell>
          <cell r="D122">
            <v>5167</v>
          </cell>
          <cell r="E122">
            <v>8.807786717578072</v>
          </cell>
          <cell r="F122">
            <v>829</v>
          </cell>
          <cell r="G122">
            <v>7.150866902441129</v>
          </cell>
          <cell r="H122">
            <v>3</v>
          </cell>
          <cell r="I122">
            <v>3.7037037037037033</v>
          </cell>
          <cell r="J122">
            <v>10175</v>
          </cell>
          <cell r="K122">
            <v>8.290218764003749</v>
          </cell>
        </row>
        <row r="123">
          <cell r="A123" t="str">
            <v>d-Oost-Vlaanderen</v>
          </cell>
          <cell r="B123">
            <v>8137</v>
          </cell>
          <cell r="C123">
            <v>15.529218672468414</v>
          </cell>
          <cell r="D123">
            <v>8369</v>
          </cell>
          <cell r="E123">
            <v>14.26598936315287</v>
          </cell>
          <cell r="F123">
            <v>1582</v>
          </cell>
          <cell r="G123">
            <v>13.646165789700682</v>
          </cell>
          <cell r="H123">
            <v>12</v>
          </cell>
          <cell r="I123">
            <v>14.814814814814813</v>
          </cell>
          <cell r="J123">
            <v>18100</v>
          </cell>
          <cell r="K123">
            <v>14.747219619505438</v>
          </cell>
        </row>
        <row r="124">
          <cell r="A124" t="str">
            <v>e-Vlaams-Brabant</v>
          </cell>
          <cell r="B124">
            <v>4512</v>
          </cell>
          <cell r="C124">
            <v>8.611015687621665</v>
          </cell>
          <cell r="D124">
            <v>4300</v>
          </cell>
          <cell r="E124">
            <v>7.329878630846856</v>
          </cell>
          <cell r="F124">
            <v>914</v>
          </cell>
          <cell r="G124">
            <v>7.884067972052099</v>
          </cell>
          <cell r="H124">
            <v>9</v>
          </cell>
          <cell r="I124">
            <v>11.11111111111111</v>
          </cell>
          <cell r="J124">
            <v>9735</v>
          </cell>
          <cell r="K124">
            <v>7.9317228174522345</v>
          </cell>
        </row>
        <row r="125">
          <cell r="A125" t="str">
            <v>f-West-Vlaanderen</v>
          </cell>
          <cell r="B125">
            <v>7718</v>
          </cell>
          <cell r="C125">
            <v>14.729569830909577</v>
          </cell>
          <cell r="D125">
            <v>7931</v>
          </cell>
          <cell r="E125">
            <v>13.519364516568935</v>
          </cell>
          <cell r="F125">
            <v>1317</v>
          </cell>
          <cell r="G125">
            <v>11.360303631501768</v>
          </cell>
          <cell r="H125">
            <v>11</v>
          </cell>
          <cell r="I125">
            <v>13.580246913580247</v>
          </cell>
          <cell r="J125">
            <v>16976</v>
          </cell>
          <cell r="K125">
            <v>13.8314254287693</v>
          </cell>
        </row>
        <row r="126">
          <cell r="A126" t="str">
            <v>g-Brabant Wallon</v>
          </cell>
          <cell r="B126">
            <v>1176</v>
          </cell>
          <cell r="C126">
            <v>2.244360471773732</v>
          </cell>
          <cell r="D126">
            <v>1244</v>
          </cell>
          <cell r="E126">
            <v>2.12055093413337</v>
          </cell>
          <cell r="F126">
            <v>275</v>
          </cell>
          <cell r="G126">
            <v>2.37212110756491</v>
          </cell>
          <cell r="H126">
            <v>0</v>
          </cell>
          <cell r="I126">
            <v>0</v>
          </cell>
          <cell r="J126">
            <v>2695</v>
          </cell>
          <cell r="K126">
            <v>2.1957876726280197</v>
          </cell>
        </row>
        <row r="127">
          <cell r="A127" t="str">
            <v>h-Hainaut</v>
          </cell>
          <cell r="B127">
            <v>5207</v>
          </cell>
          <cell r="C127">
            <v>9.937402190923319</v>
          </cell>
          <cell r="D127">
            <v>7121</v>
          </cell>
          <cell r="E127">
            <v>12.138619937269874</v>
          </cell>
          <cell r="F127">
            <v>1450</v>
          </cell>
          <cell r="G127">
            <v>12.507547658069527</v>
          </cell>
          <cell r="H127">
            <v>15</v>
          </cell>
          <cell r="I127">
            <v>18.51851851851852</v>
          </cell>
          <cell r="J127">
            <v>13793</v>
          </cell>
          <cell r="K127">
            <v>11.238033160875057</v>
          </cell>
        </row>
        <row r="128">
          <cell r="A128" t="str">
            <v>i-Liège</v>
          </cell>
          <cell r="B128">
            <v>4701</v>
          </cell>
          <cell r="C128">
            <v>8.971716477728158</v>
          </cell>
          <cell r="D128">
            <v>5679</v>
          </cell>
          <cell r="E128">
            <v>9.68055366153007</v>
          </cell>
          <cell r="F128">
            <v>1345</v>
          </cell>
          <cell r="G128">
            <v>11.60182868972656</v>
          </cell>
          <cell r="H128">
            <v>1</v>
          </cell>
          <cell r="I128">
            <v>1.2345679012345678</v>
          </cell>
          <cell r="J128">
            <v>11726</v>
          </cell>
          <cell r="K128">
            <v>9.553916975597833</v>
          </cell>
        </row>
        <row r="129">
          <cell r="A129" t="str">
            <v>j-Luxembourg</v>
          </cell>
          <cell r="B129">
            <v>695</v>
          </cell>
          <cell r="C129">
            <v>1.3263865033016526</v>
          </cell>
          <cell r="D129">
            <v>1012</v>
          </cell>
          <cell r="E129">
            <v>1.7250784126551206</v>
          </cell>
          <cell r="F129">
            <v>174</v>
          </cell>
          <cell r="G129">
            <v>1.500905718968343</v>
          </cell>
          <cell r="H129">
            <v>2</v>
          </cell>
          <cell r="I129">
            <v>2.4691358024691357</v>
          </cell>
          <cell r="J129">
            <v>1883</v>
          </cell>
          <cell r="K129">
            <v>1.5341996985374997</v>
          </cell>
        </row>
        <row r="130">
          <cell r="A130" t="str">
            <v>k-Namur</v>
          </cell>
          <cell r="B130">
            <v>1961</v>
          </cell>
          <cell r="C130">
            <v>3.7425092560784763</v>
          </cell>
          <cell r="D130">
            <v>2486</v>
          </cell>
          <cell r="E130">
            <v>4.2376926223919265</v>
          </cell>
          <cell r="F130">
            <v>522</v>
          </cell>
          <cell r="G130">
            <v>4.502717156905029</v>
          </cell>
          <cell r="H130">
            <v>3</v>
          </cell>
          <cell r="I130">
            <v>3.7037037037037033</v>
          </cell>
          <cell r="J130">
            <v>4972</v>
          </cell>
          <cell r="K130">
            <v>4.0510041960321015</v>
          </cell>
        </row>
        <row r="131">
          <cell r="A131" t="str">
            <v>l-Inconnu</v>
          </cell>
          <cell r="B131">
            <v>1904</v>
          </cell>
          <cell r="C131">
            <v>3.6337264781098515</v>
          </cell>
          <cell r="D131">
            <v>2366</v>
          </cell>
          <cell r="E131">
            <v>4.033137869903177</v>
          </cell>
          <cell r="F131">
            <v>402</v>
          </cell>
          <cell r="G131">
            <v>3.4676097645130683</v>
          </cell>
          <cell r="H131">
            <v>4</v>
          </cell>
          <cell r="I131">
            <v>4.938271604938271</v>
          </cell>
          <cell r="J131">
            <v>4676</v>
          </cell>
          <cell r="K131">
            <v>3.8098341956247195</v>
          </cell>
        </row>
        <row r="132">
          <cell r="A132" t="str">
            <v>Total</v>
          </cell>
          <cell r="B132">
            <v>52398</v>
          </cell>
          <cell r="C132">
            <v>100</v>
          </cell>
          <cell r="D132">
            <v>58664</v>
          </cell>
          <cell r="E132">
            <v>100</v>
          </cell>
          <cell r="F132">
            <v>11593</v>
          </cell>
          <cell r="G132">
            <v>100</v>
          </cell>
          <cell r="H132">
            <v>81</v>
          </cell>
          <cell r="I132">
            <v>100</v>
          </cell>
          <cell r="J132">
            <v>122735</v>
          </cell>
          <cell r="K132">
            <v>100</v>
          </cell>
        </row>
        <row r="138">
          <cell r="A138" t="str">
            <v>a-Bruxelles - Brussel</v>
          </cell>
          <cell r="B138">
            <v>1262</v>
          </cell>
          <cell r="C138">
            <v>6.444694106832806</v>
          </cell>
          <cell r="D138">
            <v>1010</v>
          </cell>
          <cell r="E138">
            <v>5.91473412977278</v>
          </cell>
          <cell r="F138">
            <v>249</v>
          </cell>
          <cell r="G138">
            <v>8.434959349593496</v>
          </cell>
          <cell r="H138">
            <v>0</v>
          </cell>
          <cell r="I138">
            <v>0</v>
          </cell>
          <cell r="J138">
            <v>2521</v>
          </cell>
          <cell r="K138">
            <v>6.364072400474592</v>
          </cell>
          <cell r="L138">
            <v>1708</v>
          </cell>
          <cell r="M138">
            <v>5.2047781569965865</v>
          </cell>
          <cell r="N138">
            <v>2140</v>
          </cell>
          <cell r="O138">
            <v>5.145715110127921</v>
          </cell>
          <cell r="P138">
            <v>587</v>
          </cell>
          <cell r="Q138">
            <v>6.793195232033329</v>
          </cell>
          <cell r="R138">
            <v>3</v>
          </cell>
          <cell r="S138">
            <v>3.8461538461538463</v>
          </cell>
          <cell r="T138">
            <v>4438</v>
          </cell>
          <cell r="U138">
            <v>5.339140059190106</v>
          </cell>
          <cell r="V138">
            <v>6959</v>
          </cell>
          <cell r="W138">
            <v>5.669939300118141</v>
          </cell>
        </row>
        <row r="139">
          <cell r="A139" t="str">
            <v>b-Antwerpen</v>
          </cell>
          <cell r="B139">
            <v>3401</v>
          </cell>
          <cell r="C139">
            <v>17.367991012154018</v>
          </cell>
          <cell r="D139">
            <v>2831</v>
          </cell>
          <cell r="E139">
            <v>16.57882408058093</v>
          </cell>
          <cell r="F139">
            <v>472</v>
          </cell>
          <cell r="G139">
            <v>15.989159891598915</v>
          </cell>
          <cell r="H139">
            <v>0</v>
          </cell>
          <cell r="I139">
            <v>0</v>
          </cell>
          <cell r="J139">
            <v>6704</v>
          </cell>
          <cell r="K139">
            <v>16.923737156993916</v>
          </cell>
          <cell r="L139">
            <v>5840</v>
          </cell>
          <cell r="M139">
            <v>17.79619697708435</v>
          </cell>
          <cell r="N139">
            <v>7008</v>
          </cell>
          <cell r="O139">
            <v>16.8510147157834</v>
          </cell>
          <cell r="P139">
            <v>1475</v>
          </cell>
          <cell r="Q139">
            <v>17.069783589862283</v>
          </cell>
          <cell r="R139">
            <v>18</v>
          </cell>
          <cell r="S139">
            <v>23.076923076923077</v>
          </cell>
          <cell r="T139">
            <v>14341</v>
          </cell>
          <cell r="U139">
            <v>17.252953490050768</v>
          </cell>
          <cell r="V139">
            <v>21045</v>
          </cell>
          <cell r="W139">
            <v>17.14669817085591</v>
          </cell>
        </row>
        <row r="140">
          <cell r="A140" t="str">
            <v>c-Limburg</v>
          </cell>
          <cell r="B140">
            <v>1487</v>
          </cell>
          <cell r="C140">
            <v>7.5937085078132975</v>
          </cell>
          <cell r="D140">
            <v>1517</v>
          </cell>
          <cell r="E140">
            <v>8.883813539470601</v>
          </cell>
          <cell r="F140">
            <v>202</v>
          </cell>
          <cell r="G140">
            <v>6.842818428184281</v>
          </cell>
          <cell r="H140">
            <v>0</v>
          </cell>
          <cell r="I140">
            <v>0</v>
          </cell>
          <cell r="J140">
            <v>3206</v>
          </cell>
          <cell r="K140">
            <v>8.09330270365789</v>
          </cell>
          <cell r="L140">
            <v>2689</v>
          </cell>
          <cell r="M140">
            <v>8.194173573866406</v>
          </cell>
          <cell r="N140">
            <v>3650</v>
          </cell>
          <cell r="O140">
            <v>8.77657016447052</v>
          </cell>
          <cell r="P140">
            <v>627</v>
          </cell>
          <cell r="Q140">
            <v>7.25610461752112</v>
          </cell>
          <cell r="R140">
            <v>3</v>
          </cell>
          <cell r="S140">
            <v>3.8461538461538463</v>
          </cell>
          <cell r="T140">
            <v>6969</v>
          </cell>
          <cell r="U140">
            <v>8.384061981184283</v>
          </cell>
          <cell r="V140">
            <v>10175</v>
          </cell>
          <cell r="W140">
            <v>8.290218764003749</v>
          </cell>
        </row>
        <row r="141">
          <cell r="A141" t="str">
            <v>d-Oost-Vlaanderen</v>
          </cell>
          <cell r="B141">
            <v>3035</v>
          </cell>
          <cell r="C141">
            <v>15.498927586559086</v>
          </cell>
          <cell r="D141">
            <v>2579</v>
          </cell>
          <cell r="E141">
            <v>15.103068634340595</v>
          </cell>
          <cell r="F141">
            <v>406</v>
          </cell>
          <cell r="G141">
            <v>13.753387533875339</v>
          </cell>
          <cell r="H141">
            <v>0</v>
          </cell>
          <cell r="I141">
            <v>0</v>
          </cell>
          <cell r="J141">
            <v>6020</v>
          </cell>
          <cell r="K141">
            <v>15.197031277610883</v>
          </cell>
          <cell r="L141">
            <v>5102</v>
          </cell>
          <cell r="M141">
            <v>15.547294002925401</v>
          </cell>
          <cell r="N141">
            <v>5790</v>
          </cell>
          <cell r="O141">
            <v>13.922285274598442</v>
          </cell>
          <cell r="P141">
            <v>1176</v>
          </cell>
          <cell r="Q141">
            <v>13.609535933341048</v>
          </cell>
          <cell r="R141">
            <v>12</v>
          </cell>
          <cell r="S141">
            <v>15.384615384615385</v>
          </cell>
          <cell r="T141">
            <v>12080</v>
          </cell>
          <cell r="U141">
            <v>14.532855321094296</v>
          </cell>
          <cell r="V141">
            <v>18100</v>
          </cell>
          <cell r="W141">
            <v>14.747219619505438</v>
          </cell>
        </row>
        <row r="142">
          <cell r="A142" t="str">
            <v>e-Vlaams-Brabant</v>
          </cell>
          <cell r="B142">
            <v>2054</v>
          </cell>
          <cell r="C142">
            <v>10.48922479828414</v>
          </cell>
          <cell r="D142">
            <v>1457</v>
          </cell>
          <cell r="E142">
            <v>8.532443195127664</v>
          </cell>
          <cell r="F142">
            <v>286</v>
          </cell>
          <cell r="G142">
            <v>9.688346883468835</v>
          </cell>
          <cell r="H142">
            <v>1</v>
          </cell>
          <cell r="I142">
            <v>33.33333333333333</v>
          </cell>
          <cell r="J142">
            <v>3798</v>
          </cell>
          <cell r="K142">
            <v>9.587761593416303</v>
          </cell>
          <cell r="L142">
            <v>2458</v>
          </cell>
          <cell r="M142">
            <v>7.490248659190639</v>
          </cell>
          <cell r="N142">
            <v>2843</v>
          </cell>
          <cell r="O142">
            <v>6.836106569202655</v>
          </cell>
          <cell r="P142">
            <v>628</v>
          </cell>
          <cell r="Q142">
            <v>7.267677352158315</v>
          </cell>
          <cell r="R142">
            <v>8</v>
          </cell>
          <cell r="S142">
            <v>10.256410256410255</v>
          </cell>
          <cell r="T142">
            <v>5937</v>
          </cell>
          <cell r="U142">
            <v>7.14251341401795</v>
          </cell>
          <cell r="V142">
            <v>9735</v>
          </cell>
          <cell r="W142">
            <v>7.9317228174522345</v>
          </cell>
        </row>
        <row r="143">
          <cell r="A143" t="str">
            <v>f-West-Vlaanderen</v>
          </cell>
          <cell r="B143">
            <v>2836</v>
          </cell>
          <cell r="C143">
            <v>14.482688183025227</v>
          </cell>
          <cell r="D143">
            <v>2296</v>
          </cell>
          <cell r="E143">
            <v>13.445771843523072</v>
          </cell>
          <cell r="F143">
            <v>304</v>
          </cell>
          <cell r="G143">
            <v>10.29810298102981</v>
          </cell>
          <cell r="H143">
            <v>0</v>
          </cell>
          <cell r="I143">
            <v>0</v>
          </cell>
          <cell r="J143">
            <v>5436</v>
          </cell>
          <cell r="K143">
            <v>13.722767778254614</v>
          </cell>
          <cell r="L143">
            <v>4882</v>
          </cell>
          <cell r="M143">
            <v>14.876889322281814</v>
          </cell>
          <cell r="N143">
            <v>5635</v>
          </cell>
          <cell r="O143">
            <v>13.549581610079832</v>
          </cell>
          <cell r="P143">
            <v>1013</v>
          </cell>
          <cell r="Q143">
            <v>11.7231801874783</v>
          </cell>
          <cell r="R143">
            <v>11</v>
          </cell>
          <cell r="S143">
            <v>14.102564102564102</v>
          </cell>
          <cell r="T143">
            <v>11540</v>
          </cell>
          <cell r="U143">
            <v>13.883207815018888</v>
          </cell>
          <cell r="V143">
            <v>16976</v>
          </cell>
          <cell r="W143">
            <v>13.8314254287693</v>
          </cell>
        </row>
        <row r="144">
          <cell r="A144" t="str">
            <v>g-Brabant Wallon</v>
          </cell>
          <cell r="B144">
            <v>554</v>
          </cell>
          <cell r="C144">
            <v>2.8291287917475234</v>
          </cell>
          <cell r="D144">
            <v>411</v>
          </cell>
          <cell r="E144">
            <v>2.4068868587491217</v>
          </cell>
          <cell r="F144">
            <v>86</v>
          </cell>
          <cell r="G144">
            <v>2.9132791327913283</v>
          </cell>
          <cell r="H144">
            <v>0</v>
          </cell>
          <cell r="I144">
            <v>0</v>
          </cell>
          <cell r="J144">
            <v>1051</v>
          </cell>
          <cell r="K144">
            <v>2.653169414081236</v>
          </cell>
          <cell r="L144">
            <v>622</v>
          </cell>
          <cell r="M144">
            <v>1.8954168698196</v>
          </cell>
          <cell r="N144">
            <v>833</v>
          </cell>
          <cell r="O144">
            <v>2.002981629316149</v>
          </cell>
          <cell r="P144">
            <v>189</v>
          </cell>
          <cell r="Q144">
            <v>2.187246846429811</v>
          </cell>
          <cell r="R144">
            <v>0</v>
          </cell>
          <cell r="S144">
            <v>0</v>
          </cell>
          <cell r="T144">
            <v>1644</v>
          </cell>
          <cell r="U144">
            <v>1.977815740718462</v>
          </cell>
          <cell r="V144">
            <v>2695</v>
          </cell>
          <cell r="W144">
            <v>2.1957876726280197</v>
          </cell>
        </row>
        <row r="145">
          <cell r="A145" t="str">
            <v>h-Hainaut</v>
          </cell>
          <cell r="B145">
            <v>1928</v>
          </cell>
          <cell r="C145">
            <v>9.845776733735063</v>
          </cell>
          <cell r="D145">
            <v>2029</v>
          </cell>
          <cell r="E145">
            <v>11.882173811197001</v>
          </cell>
          <cell r="F145">
            <v>361</v>
          </cell>
          <cell r="G145">
            <v>12.228997289972902</v>
          </cell>
          <cell r="H145">
            <v>1</v>
          </cell>
          <cell r="I145">
            <v>33.33333333333333</v>
          </cell>
          <cell r="J145">
            <v>4319</v>
          </cell>
          <cell r="K145">
            <v>10.902986393355716</v>
          </cell>
          <cell r="L145">
            <v>3279</v>
          </cell>
          <cell r="M145">
            <v>9.992077035592393</v>
          </cell>
          <cell r="N145">
            <v>5092</v>
          </cell>
          <cell r="O145">
            <v>12.243916514379148</v>
          </cell>
          <cell r="P145">
            <v>1089</v>
          </cell>
          <cell r="Q145">
            <v>12.602708019905103</v>
          </cell>
          <cell r="R145">
            <v>14</v>
          </cell>
          <cell r="S145">
            <v>17.94871794871795</v>
          </cell>
          <cell r="T145">
            <v>9474</v>
          </cell>
          <cell r="U145">
            <v>11.397704578811867</v>
          </cell>
          <cell r="V145">
            <v>13793</v>
          </cell>
          <cell r="W145">
            <v>11.238033160875057</v>
          </cell>
        </row>
        <row r="146">
          <cell r="A146" t="str">
            <v>i-Liège</v>
          </cell>
          <cell r="B146">
            <v>1472</v>
          </cell>
          <cell r="C146">
            <v>7.5171075477479325</v>
          </cell>
          <cell r="D146">
            <v>1379</v>
          </cell>
          <cell r="E146">
            <v>8.075661747481847</v>
          </cell>
          <cell r="F146">
            <v>305</v>
          </cell>
          <cell r="G146">
            <v>10.331978319783197</v>
          </cell>
          <cell r="H146">
            <v>0</v>
          </cell>
          <cell r="I146">
            <v>0</v>
          </cell>
          <cell r="J146">
            <v>3156</v>
          </cell>
          <cell r="K146">
            <v>7.967081513644512</v>
          </cell>
          <cell r="L146">
            <v>3229</v>
          </cell>
          <cell r="M146">
            <v>9.839712335446125</v>
          </cell>
          <cell r="N146">
            <v>4300</v>
          </cell>
          <cell r="O146">
            <v>10.3395210156776</v>
          </cell>
          <cell r="P146">
            <v>1040</v>
          </cell>
          <cell r="Q146">
            <v>12.03564402268256</v>
          </cell>
          <cell r="R146">
            <v>1</v>
          </cell>
          <cell r="S146">
            <v>1.282051282051282</v>
          </cell>
          <cell r="T146">
            <v>8570</v>
          </cell>
          <cell r="U146">
            <v>10.310146531604149</v>
          </cell>
          <cell r="V146">
            <v>11726</v>
          </cell>
          <cell r="W146">
            <v>9.553916975597833</v>
          </cell>
        </row>
        <row r="147">
          <cell r="A147" t="str">
            <v>j-Luxembourg</v>
          </cell>
          <cell r="B147">
            <v>255</v>
          </cell>
          <cell r="C147">
            <v>1.3022163211112245</v>
          </cell>
          <cell r="D147">
            <v>273</v>
          </cell>
          <cell r="E147">
            <v>1.5987350667603655</v>
          </cell>
          <cell r="F147">
            <v>41</v>
          </cell>
          <cell r="G147">
            <v>1.3888888888888888</v>
          </cell>
          <cell r="H147">
            <v>0</v>
          </cell>
          <cell r="I147">
            <v>0</v>
          </cell>
          <cell r="J147">
            <v>569</v>
          </cell>
          <cell r="K147">
            <v>1.4363971423522583</v>
          </cell>
          <cell r="L147">
            <v>440</v>
          </cell>
          <cell r="M147">
            <v>1.340809361287177</v>
          </cell>
          <cell r="N147">
            <v>739</v>
          </cell>
          <cell r="O147">
            <v>1.7769548908338946</v>
          </cell>
          <cell r="P147">
            <v>133</v>
          </cell>
          <cell r="Q147">
            <v>1.5391737067469042</v>
          </cell>
          <cell r="R147">
            <v>2</v>
          </cell>
          <cell r="S147">
            <v>2.564102564102564</v>
          </cell>
          <cell r="T147">
            <v>1314</v>
          </cell>
          <cell r="U147">
            <v>1.5808089314501574</v>
          </cell>
          <cell r="V147">
            <v>1883</v>
          </cell>
          <cell r="W147">
            <v>1.5341996985374997</v>
          </cell>
        </row>
        <row r="148">
          <cell r="A148" t="str">
            <v>k-Namur</v>
          </cell>
          <cell r="B148">
            <v>836</v>
          </cell>
          <cell r="C148">
            <v>4.2692268409764065</v>
          </cell>
          <cell r="D148">
            <v>837</v>
          </cell>
          <cell r="E148">
            <v>4.901616303583978</v>
          </cell>
          <cell r="F148">
            <v>164</v>
          </cell>
          <cell r="G148">
            <v>5.555555555555555</v>
          </cell>
          <cell r="H148">
            <v>1</v>
          </cell>
          <cell r="I148">
            <v>33.33333333333333</v>
          </cell>
          <cell r="J148">
            <v>1838</v>
          </cell>
          <cell r="K148">
            <v>4.639890944891829</v>
          </cell>
          <cell r="L148">
            <v>1125</v>
          </cell>
          <cell r="M148">
            <v>3.4282057532910777</v>
          </cell>
          <cell r="N148">
            <v>1649</v>
          </cell>
          <cell r="O148">
            <v>3.9650860825238046</v>
          </cell>
          <cell r="P148">
            <v>358</v>
          </cell>
          <cell r="Q148">
            <v>4.143039000115727</v>
          </cell>
          <cell r="R148">
            <v>2</v>
          </cell>
          <cell r="S148">
            <v>2.564102564102564</v>
          </cell>
          <cell r="T148">
            <v>3134</v>
          </cell>
          <cell r="U148">
            <v>3.7703616371117152</v>
          </cell>
          <cell r="V148">
            <v>4972</v>
          </cell>
          <cell r="W148">
            <v>4.0510041960321015</v>
          </cell>
        </row>
        <row r="149">
          <cell r="A149" t="str">
            <v>l-Inconnu</v>
          </cell>
          <cell r="B149">
            <v>462</v>
          </cell>
          <cell r="C149">
            <v>2.3593095700132776</v>
          </cell>
          <cell r="D149">
            <v>457</v>
          </cell>
          <cell r="E149">
            <v>2.6762707894120403</v>
          </cell>
          <cell r="F149">
            <v>76</v>
          </cell>
          <cell r="G149">
            <v>2.5745257452574526</v>
          </cell>
          <cell r="H149">
            <v>0</v>
          </cell>
          <cell r="I149">
            <v>0</v>
          </cell>
          <cell r="J149">
            <v>995</v>
          </cell>
          <cell r="K149">
            <v>2.511801681266251</v>
          </cell>
          <cell r="L149">
            <v>1442</v>
          </cell>
          <cell r="M149">
            <v>4.3941979522184305</v>
          </cell>
          <cell r="N149">
            <v>1909</v>
          </cell>
          <cell r="O149">
            <v>4.590266423006637</v>
          </cell>
          <cell r="P149">
            <v>326</v>
          </cell>
          <cell r="Q149">
            <v>3.7727114917254942</v>
          </cell>
          <cell r="R149">
            <v>4</v>
          </cell>
          <cell r="S149">
            <v>5.128205128205128</v>
          </cell>
          <cell r="T149">
            <v>3681</v>
          </cell>
          <cell r="U149">
            <v>4.42843049974736</v>
          </cell>
          <cell r="V149">
            <v>4676</v>
          </cell>
          <cell r="W149">
            <v>3.8098341956247195</v>
          </cell>
        </row>
        <row r="150">
          <cell r="A150" t="str">
            <v>Total</v>
          </cell>
          <cell r="B150">
            <v>19582</v>
          </cell>
          <cell r="C150">
            <v>100</v>
          </cell>
          <cell r="D150">
            <v>17076</v>
          </cell>
          <cell r="E150">
            <v>100</v>
          </cell>
          <cell r="F150">
            <v>2952</v>
          </cell>
          <cell r="G150">
            <v>100</v>
          </cell>
          <cell r="H150">
            <v>3</v>
          </cell>
          <cell r="I150">
            <v>100</v>
          </cell>
          <cell r="J150">
            <v>39613</v>
          </cell>
          <cell r="K150">
            <v>100</v>
          </cell>
          <cell r="L150">
            <v>32816</v>
          </cell>
          <cell r="M150">
            <v>100</v>
          </cell>
          <cell r="N150">
            <v>41588</v>
          </cell>
          <cell r="O150">
            <v>100</v>
          </cell>
          <cell r="P150">
            <v>8641</v>
          </cell>
          <cell r="Q150">
            <v>100</v>
          </cell>
          <cell r="R150">
            <v>78</v>
          </cell>
          <cell r="S150">
            <v>100</v>
          </cell>
          <cell r="T150">
            <v>83122</v>
          </cell>
          <cell r="U150">
            <v>100</v>
          </cell>
          <cell r="V150">
            <v>122735</v>
          </cell>
          <cell r="W150">
            <v>100</v>
          </cell>
        </row>
        <row r="155">
          <cell r="A155" t="str">
            <v>1-Belg</v>
          </cell>
          <cell r="B155">
            <v>105499</v>
          </cell>
          <cell r="C155">
            <v>85.95673605735936</v>
          </cell>
        </row>
        <row r="156">
          <cell r="A156" t="str">
            <v>2-Buurland</v>
          </cell>
          <cell r="B156">
            <v>6029</v>
          </cell>
          <cell r="C156">
            <v>4.912209231270624</v>
          </cell>
        </row>
        <row r="157">
          <cell r="A157" t="str">
            <v>3-Andere E.U.</v>
          </cell>
          <cell r="B157">
            <v>6224</v>
          </cell>
          <cell r="C157">
            <v>5.071088116674136</v>
          </cell>
        </row>
        <row r="158">
          <cell r="A158" t="str">
            <v>4-Buiten E.U.</v>
          </cell>
          <cell r="B158">
            <v>4961</v>
          </cell>
          <cell r="C158">
            <v>4.042041797368314</v>
          </cell>
        </row>
        <row r="159">
          <cell r="A159" t="str">
            <v>5-Onbekend</v>
          </cell>
          <cell r="B159">
            <v>22</v>
          </cell>
          <cell r="C159">
            <v>0.01792479732757567</v>
          </cell>
        </row>
        <row r="160">
          <cell r="A160" t="str">
            <v>Total</v>
          </cell>
          <cell r="B160">
            <v>122735</v>
          </cell>
          <cell r="C160">
            <v>100</v>
          </cell>
        </row>
        <row r="165">
          <cell r="A165" t="str">
            <v>1-Belg</v>
          </cell>
          <cell r="B165">
            <v>45653</v>
          </cell>
          <cell r="C165">
            <v>87.12737127371274</v>
          </cell>
          <cell r="D165">
            <v>49935</v>
          </cell>
          <cell r="E165">
            <v>85.1203463793809</v>
          </cell>
          <cell r="F165">
            <v>9845</v>
          </cell>
          <cell r="G165">
            <v>84.92193565082376</v>
          </cell>
          <cell r="H165">
            <v>67</v>
          </cell>
          <cell r="I165">
            <v>82.71604938271605</v>
          </cell>
          <cell r="J165">
            <v>105499</v>
          </cell>
          <cell r="K165">
            <v>85.95673605735936</v>
          </cell>
        </row>
        <row r="166">
          <cell r="A166" t="str">
            <v>2-Buurland</v>
          </cell>
          <cell r="B166">
            <v>2503</v>
          </cell>
          <cell r="C166">
            <v>4.776899881674873</v>
          </cell>
          <cell r="D166">
            <v>3020</v>
          </cell>
          <cell r="E166">
            <v>5.147961270966863</v>
          </cell>
          <cell r="F166">
            <v>503</v>
          </cell>
          <cell r="G166">
            <v>4.338825153109635</v>
          </cell>
          <cell r="H166">
            <v>3</v>
          </cell>
          <cell r="I166">
            <v>3.7037037037037033</v>
          </cell>
          <cell r="J166">
            <v>6029</v>
          </cell>
          <cell r="K166">
            <v>4.912209231270624</v>
          </cell>
        </row>
        <row r="167">
          <cell r="A167" t="str">
            <v>3-Andere E.U.</v>
          </cell>
          <cell r="B167">
            <v>2365</v>
          </cell>
          <cell r="C167">
            <v>4.513531050803466</v>
          </cell>
          <cell r="D167">
            <v>3112</v>
          </cell>
          <cell r="E167">
            <v>5.304786581208236</v>
          </cell>
          <cell r="F167">
            <v>740</v>
          </cell>
          <cell r="G167">
            <v>6.383162253083757</v>
          </cell>
          <cell r="H167">
            <v>7</v>
          </cell>
          <cell r="I167">
            <v>8.641975308641975</v>
          </cell>
          <cell r="J167">
            <v>6224</v>
          </cell>
          <cell r="K167">
            <v>5.071088116674136</v>
          </cell>
        </row>
        <row r="168">
          <cell r="A168" t="str">
            <v>4-Buiten E.U.</v>
          </cell>
          <cell r="B168">
            <v>1869</v>
          </cell>
          <cell r="C168">
            <v>3.5669300354975384</v>
          </cell>
          <cell r="D168">
            <v>2585</v>
          </cell>
          <cell r="E168">
            <v>4.406450293195145</v>
          </cell>
          <cell r="F168">
            <v>503</v>
          </cell>
          <cell r="G168">
            <v>4.338825153109635</v>
          </cell>
          <cell r="H168">
            <v>4</v>
          </cell>
          <cell r="I168">
            <v>4.938271604938271</v>
          </cell>
          <cell r="J168">
            <v>4961</v>
          </cell>
          <cell r="K168">
            <v>4.042041797368314</v>
          </cell>
        </row>
        <row r="169">
          <cell r="A169" t="str">
            <v>5-Onbekend</v>
          </cell>
          <cell r="B169">
            <v>8</v>
          </cell>
          <cell r="C169">
            <v>0.01526775831138593</v>
          </cell>
          <cell r="D169">
            <v>12</v>
          </cell>
          <cell r="E169">
            <v>0.02045547524887495</v>
          </cell>
          <cell r="F169">
            <v>2</v>
          </cell>
          <cell r="G169">
            <v>0.017251789873199343</v>
          </cell>
          <cell r="H169">
            <v>0</v>
          </cell>
          <cell r="I169">
            <v>0</v>
          </cell>
          <cell r="J169">
            <v>22</v>
          </cell>
          <cell r="K169">
            <v>0.01792479732757567</v>
          </cell>
        </row>
        <row r="170">
          <cell r="A170" t="str">
            <v>Total</v>
          </cell>
          <cell r="B170">
            <v>52398</v>
          </cell>
          <cell r="C170">
            <v>100</v>
          </cell>
          <cell r="D170">
            <v>58664</v>
          </cell>
          <cell r="E170">
            <v>100</v>
          </cell>
          <cell r="F170">
            <v>11593</v>
          </cell>
          <cell r="G170">
            <v>100</v>
          </cell>
          <cell r="H170">
            <v>81</v>
          </cell>
          <cell r="I170">
            <v>100</v>
          </cell>
          <cell r="J170">
            <v>122735</v>
          </cell>
          <cell r="K170">
            <v>100</v>
          </cell>
        </row>
        <row r="175">
          <cell r="A175" t="str">
            <v>1-Belg</v>
          </cell>
          <cell r="B175">
            <v>17647</v>
          </cell>
          <cell r="C175">
            <v>90.11847615156776</v>
          </cell>
          <cell r="D175">
            <v>15000</v>
          </cell>
          <cell r="E175">
            <v>87.84258608573437</v>
          </cell>
          <cell r="F175">
            <v>2562</v>
          </cell>
          <cell r="G175">
            <v>86.78861788617887</v>
          </cell>
          <cell r="H175">
            <v>3</v>
          </cell>
          <cell r="I175">
            <v>100</v>
          </cell>
          <cell r="J175">
            <v>35212</v>
          </cell>
          <cell r="K175">
            <v>88.89001085502234</v>
          </cell>
          <cell r="L175">
            <v>28006</v>
          </cell>
          <cell r="M175">
            <v>85.34251584592882</v>
          </cell>
          <cell r="N175">
            <v>34935</v>
          </cell>
          <cell r="O175">
            <v>84.00259690295277</v>
          </cell>
          <cell r="P175">
            <v>7283</v>
          </cell>
          <cell r="Q175">
            <v>84.28422636268951</v>
          </cell>
          <cell r="R175">
            <v>64</v>
          </cell>
          <cell r="S175">
            <v>82.05128205128204</v>
          </cell>
          <cell r="T175">
            <v>70287</v>
          </cell>
          <cell r="U175">
            <v>84.55884122133732</v>
          </cell>
          <cell r="V175">
            <v>105499</v>
          </cell>
          <cell r="W175">
            <v>85.95673605735936</v>
          </cell>
        </row>
        <row r="176">
          <cell r="A176" t="str">
            <v>2-Buurland</v>
          </cell>
          <cell r="B176">
            <v>863</v>
          </cell>
          <cell r="C176">
            <v>4.407108569094066</v>
          </cell>
          <cell r="D176">
            <v>780</v>
          </cell>
          <cell r="E176">
            <v>4.567814476458187</v>
          </cell>
          <cell r="F176">
            <v>130</v>
          </cell>
          <cell r="G176">
            <v>4.403794037940379</v>
          </cell>
          <cell r="H176">
            <v>0</v>
          </cell>
          <cell r="I176">
            <v>0</v>
          </cell>
          <cell r="J176">
            <v>1773</v>
          </cell>
          <cell r="K176">
            <v>4.475803397874436</v>
          </cell>
          <cell r="L176">
            <v>1640</v>
          </cell>
          <cell r="M176">
            <v>4.997562164797659</v>
          </cell>
          <cell r="N176">
            <v>2240</v>
          </cell>
          <cell r="O176">
            <v>5.386169087236704</v>
          </cell>
          <cell r="P176">
            <v>373</v>
          </cell>
          <cell r="Q176">
            <v>4.3166300196736485</v>
          </cell>
          <cell r="R176">
            <v>3</v>
          </cell>
          <cell r="S176">
            <v>3.8461538461538463</v>
          </cell>
          <cell r="T176">
            <v>4256</v>
          </cell>
          <cell r="U176">
            <v>5.12018478862395</v>
          </cell>
          <cell r="V176">
            <v>6029</v>
          </cell>
          <cell r="W176">
            <v>4.912209231270624</v>
          </cell>
        </row>
        <row r="177">
          <cell r="A177" t="str">
            <v>3-Andere E.U.</v>
          </cell>
          <cell r="B177">
            <v>609</v>
          </cell>
          <cell r="C177">
            <v>3.1099989786538655</v>
          </cell>
          <cell r="D177">
            <v>850</v>
          </cell>
          <cell r="E177">
            <v>4.977746544858281</v>
          </cell>
          <cell r="F177">
            <v>182</v>
          </cell>
          <cell r="G177">
            <v>6.1653116531165315</v>
          </cell>
          <cell r="H177">
            <v>0</v>
          </cell>
          <cell r="I177">
            <v>0</v>
          </cell>
          <cell r="J177">
            <v>1641</v>
          </cell>
          <cell r="K177">
            <v>4.142579456239114</v>
          </cell>
          <cell r="L177">
            <v>1756</v>
          </cell>
          <cell r="M177">
            <v>5.3510482691370065</v>
          </cell>
          <cell r="N177">
            <v>2262</v>
          </cell>
          <cell r="O177">
            <v>5.4390689622006345</v>
          </cell>
          <cell r="P177">
            <v>558</v>
          </cell>
          <cell r="Q177">
            <v>6.45758592755468</v>
          </cell>
          <cell r="R177">
            <v>7</v>
          </cell>
          <cell r="S177">
            <v>8.974358974358974</v>
          </cell>
          <cell r="T177">
            <v>4583</v>
          </cell>
          <cell r="U177">
            <v>5.513582445080726</v>
          </cell>
          <cell r="V177">
            <v>6224</v>
          </cell>
          <cell r="W177">
            <v>5.071088116674136</v>
          </cell>
        </row>
        <row r="178">
          <cell r="A178" t="str">
            <v>4-Buiten E.U.</v>
          </cell>
          <cell r="B178">
            <v>461</v>
          </cell>
          <cell r="C178">
            <v>2.354202839342253</v>
          </cell>
          <cell r="D178">
            <v>445</v>
          </cell>
          <cell r="E178">
            <v>2.6059967205434527</v>
          </cell>
          <cell r="F178">
            <v>77</v>
          </cell>
          <cell r="G178">
            <v>2.6084010840108403</v>
          </cell>
          <cell r="H178">
            <v>0</v>
          </cell>
          <cell r="I178">
            <v>0</v>
          </cell>
          <cell r="J178">
            <v>983</v>
          </cell>
          <cell r="K178">
            <v>2.48150859566304</v>
          </cell>
          <cell r="L178">
            <v>1408</v>
          </cell>
          <cell r="M178">
            <v>4.290589956118966</v>
          </cell>
          <cell r="N178">
            <v>2140</v>
          </cell>
          <cell r="O178">
            <v>5.145715110127921</v>
          </cell>
          <cell r="P178">
            <v>426</v>
          </cell>
          <cell r="Q178">
            <v>4.929984955444971</v>
          </cell>
          <cell r="R178">
            <v>4</v>
          </cell>
          <cell r="S178">
            <v>5.128205128205128</v>
          </cell>
          <cell r="T178">
            <v>3978</v>
          </cell>
          <cell r="U178">
            <v>4.785736628088833</v>
          </cell>
          <cell r="V178">
            <v>4961</v>
          </cell>
          <cell r="W178">
            <v>4.042041797368314</v>
          </cell>
        </row>
        <row r="179">
          <cell r="A179" t="str">
            <v>5-Onbekend</v>
          </cell>
          <cell r="B179">
            <v>2</v>
          </cell>
          <cell r="C179">
            <v>0.01021346134204882</v>
          </cell>
          <cell r="D179">
            <v>1</v>
          </cell>
          <cell r="E179">
            <v>0.005856172405715624</v>
          </cell>
          <cell r="F179">
            <v>1</v>
          </cell>
          <cell r="G179">
            <v>0.03387533875338753</v>
          </cell>
          <cell r="H179">
            <v>0</v>
          </cell>
          <cell r="I179">
            <v>0</v>
          </cell>
          <cell r="J179">
            <v>4</v>
          </cell>
          <cell r="K179">
            <v>0.010097695201070355</v>
          </cell>
          <cell r="L179">
            <v>6</v>
          </cell>
          <cell r="M179">
            <v>0.018283764017552415</v>
          </cell>
          <cell r="N179">
            <v>11</v>
          </cell>
          <cell r="O179">
            <v>0.026449937481965953</v>
          </cell>
          <cell r="P179">
            <v>1</v>
          </cell>
          <cell r="Q179">
            <v>0.01157273463719477</v>
          </cell>
          <cell r="R179">
            <v>0</v>
          </cell>
          <cell r="S179">
            <v>0</v>
          </cell>
          <cell r="T179">
            <v>18</v>
          </cell>
          <cell r="U179">
            <v>0.02165491686918024</v>
          </cell>
          <cell r="V179">
            <v>22</v>
          </cell>
          <cell r="W179">
            <v>0.01792479732757567</v>
          </cell>
        </row>
        <row r="180">
          <cell r="A180" t="str">
            <v>Total</v>
          </cell>
          <cell r="B180">
            <v>19582</v>
          </cell>
          <cell r="C180">
            <v>100</v>
          </cell>
          <cell r="D180">
            <v>17076</v>
          </cell>
          <cell r="E180">
            <v>100</v>
          </cell>
          <cell r="F180">
            <v>2952</v>
          </cell>
          <cell r="G180">
            <v>100</v>
          </cell>
          <cell r="H180">
            <v>3</v>
          </cell>
          <cell r="I180">
            <v>100</v>
          </cell>
          <cell r="J180">
            <v>39613</v>
          </cell>
          <cell r="K180">
            <v>100</v>
          </cell>
          <cell r="L180">
            <v>32816</v>
          </cell>
          <cell r="M180">
            <v>100</v>
          </cell>
          <cell r="N180">
            <v>41588</v>
          </cell>
          <cell r="O180">
            <v>100</v>
          </cell>
          <cell r="P180">
            <v>8641</v>
          </cell>
          <cell r="Q180">
            <v>100</v>
          </cell>
          <cell r="R180">
            <v>78</v>
          </cell>
          <cell r="S180">
            <v>100</v>
          </cell>
          <cell r="T180">
            <v>83122</v>
          </cell>
          <cell r="U180">
            <v>100</v>
          </cell>
          <cell r="V180">
            <v>122735</v>
          </cell>
          <cell r="W18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233" t="s">
        <v>147</v>
      </c>
      <c r="B1" s="233"/>
    </row>
    <row r="2" spans="1:2" ht="15">
      <c r="A2" s="1" t="s">
        <v>0</v>
      </c>
      <c r="B2" s="2" t="s">
        <v>1</v>
      </c>
    </row>
    <row r="3" spans="1:2" ht="15">
      <c r="A3" s="3" t="s">
        <v>2</v>
      </c>
      <c r="B3" s="205" t="s">
        <v>148</v>
      </c>
    </row>
    <row r="4" spans="1:2" ht="15">
      <c r="A4" s="3" t="s">
        <v>3</v>
      </c>
      <c r="B4" s="205" t="s">
        <v>149</v>
      </c>
    </row>
    <row r="5" spans="1:2" ht="15">
      <c r="A5" s="3" t="s">
        <v>4</v>
      </c>
      <c r="B5" s="205" t="s">
        <v>150</v>
      </c>
    </row>
    <row r="6" spans="1:2" ht="15">
      <c r="A6" s="3" t="s">
        <v>5</v>
      </c>
      <c r="B6" s="205" t="s">
        <v>151</v>
      </c>
    </row>
    <row r="7" spans="1:2" ht="15">
      <c r="A7" s="1" t="s">
        <v>6</v>
      </c>
      <c r="B7" s="2" t="s">
        <v>7</v>
      </c>
    </row>
    <row r="8" spans="1:2" ht="15">
      <c r="A8" s="3" t="s">
        <v>8</v>
      </c>
      <c r="B8" s="205" t="s">
        <v>152</v>
      </c>
    </row>
    <row r="9" spans="1:2" ht="15">
      <c r="A9" s="3" t="s">
        <v>9</v>
      </c>
      <c r="B9" s="205" t="s">
        <v>153</v>
      </c>
    </row>
    <row r="10" spans="1:2" ht="15">
      <c r="A10" s="3" t="s">
        <v>10</v>
      </c>
      <c r="B10" s="205" t="s">
        <v>154</v>
      </c>
    </row>
    <row r="11" spans="1:2" ht="15">
      <c r="A11" s="3" t="s">
        <v>11</v>
      </c>
      <c r="B11" s="205" t="s">
        <v>155</v>
      </c>
    </row>
    <row r="12" spans="1:2" ht="15">
      <c r="A12" s="3" t="s">
        <v>12</v>
      </c>
      <c r="B12" s="205" t="s">
        <v>156</v>
      </c>
    </row>
    <row r="13" spans="1:2" ht="15">
      <c r="A13" s="3" t="s">
        <v>13</v>
      </c>
      <c r="B13" s="205" t="s">
        <v>157</v>
      </c>
    </row>
    <row r="14" spans="1:2" ht="15">
      <c r="A14" s="3" t="s">
        <v>14</v>
      </c>
      <c r="B14" s="205" t="s">
        <v>158</v>
      </c>
    </row>
    <row r="15" spans="1:2" ht="15">
      <c r="A15" s="1" t="s">
        <v>15</v>
      </c>
      <c r="B15" s="2" t="s">
        <v>16</v>
      </c>
    </row>
    <row r="16" spans="1:2" ht="15">
      <c r="A16" s="3" t="s">
        <v>17</v>
      </c>
      <c r="B16" s="205" t="s">
        <v>159</v>
      </c>
    </row>
    <row r="17" spans="1:2" ht="15">
      <c r="A17" s="3" t="s">
        <v>18</v>
      </c>
      <c r="B17" s="205" t="s">
        <v>160</v>
      </c>
    </row>
    <row r="18" spans="1:2" ht="15">
      <c r="A18" s="3" t="s">
        <v>19</v>
      </c>
      <c r="B18" s="205" t="s">
        <v>161</v>
      </c>
    </row>
    <row r="19" spans="1:2" ht="15">
      <c r="A19" s="1" t="s">
        <v>20</v>
      </c>
      <c r="B19" s="2" t="s">
        <v>21</v>
      </c>
    </row>
    <row r="20" spans="1:2" ht="15">
      <c r="A20" s="3" t="s">
        <v>22</v>
      </c>
      <c r="B20" s="205" t="s">
        <v>162</v>
      </c>
    </row>
    <row r="21" spans="1:2" ht="15">
      <c r="A21" s="3" t="s">
        <v>23</v>
      </c>
      <c r="B21" s="205" t="s">
        <v>163</v>
      </c>
    </row>
    <row r="22" spans="1:2" ht="15">
      <c r="A22" s="3" t="s">
        <v>24</v>
      </c>
      <c r="B22" s="205" t="s">
        <v>164</v>
      </c>
    </row>
    <row r="23" spans="1:2" ht="15.75" thickBot="1">
      <c r="A23" s="4"/>
      <c r="B23" s="4"/>
    </row>
  </sheetData>
  <sheetProtection/>
  <mergeCells count="1">
    <mergeCell ref="A1:B1"/>
  </mergeCells>
  <hyperlinks>
    <hyperlink ref="B3" location="'3.1.1'!A1" display="Accidents sur le lieu de travail selon le genre: évolution 2012 - 2017"/>
    <hyperlink ref="B4" location="'3.1.2'!A1" display="Accidents sur le lieu de travail selon le genre : distribution selon les conséquences - 2017"/>
    <hyperlink ref="B5" location="'3.1.3'!A1" display="Accidents sur le lieu de travail selon le genre : distribution selon la durée de l’incapacité temporaire - 2017"/>
    <hyperlink ref="B6" location="'3.1.4'!A1" display="Accidents sur le lieu de travail selon le genre : distribution selon le taux prévu d'incapacité permanente - 2017"/>
    <hyperlink ref="B8" location="'3.2.1'!A1" display="Accidents sur le lieu de travail selon la catégorie d'âge: évolution 2012 - 2017"/>
    <hyperlink ref="B9" location="'3.2.2'!A1" display="Accidents sur le lieu de travail selon la catégorie d'âge : distribution selon les conséquences - 2017"/>
    <hyperlink ref="B10" location="'3.2.3'!A1" display="Accidents sur le lieu de travail selon la catégorie d'âge : nombre d'accidents par 1000 équivalents temps plein - 2017"/>
    <hyperlink ref="B11" location="'3.2.4'!A1" display="Accidents sur le lieu de travail selon la catégorie d'âge : nombre d'accidents avec incapacité permanente prévue par 1000 équivalents temps plein - 2017"/>
    <hyperlink ref="B12" location="'3.2.5'!A1" display="Accidents sur le lieu de travail selon la catégorie d'âge : distribution selon les conséquences et le  genre - 2017"/>
    <hyperlink ref="B13" location="'3.2.6'!A1" display="Accidents sur le lieu de travail selon la catégorie  d'âge: nombre d'accidents par 1000 équivalents temps plein - selon le genre - 2017"/>
    <hyperlink ref="B14" location="'3.2.7'!A1" display="Accidents sur le lieu de travail selon la catégorie  d'âge: nombre d'accidents avec  incapacité permanente prévue par 1000 équivalents temps plein - selon le genre - 2017"/>
    <hyperlink ref="B16" location="'3.3.1'!A1" display="Accidents sur le lieu de travail selon la province et la région du domicile de la victime : évolution 2012 - 2017"/>
    <hyperlink ref="B17" location="'3.3.2'!A1" display="Accidents sur le lieu de travail selon la province et la région du domicile de la victime : distribution selon les conséquences - 2017"/>
    <hyperlink ref="B18" location="'3.3.3'!A1" display="Accidents sur le lieu de travail selon la province et la région du domicile de la victime : distribution selon les conséquences et le genre - 2017"/>
    <hyperlink ref="B20" location="'3.4.1'!A1" display="Accidents sur le lieu de travail selon la nationalité de la victime :  évolution 2012 - 2017"/>
    <hyperlink ref="B21" location="'3.4.2'!A1" display="Accidents sur le lieu de travail selon la nationalité de la victime : distribution selon les conséquences - 2017"/>
    <hyperlink ref="B22" location="'3.4.3'!A1" display="Accidents sur le lieu de travail selon la nationalité de la victime : distribution selon les conséquences et le genre - 2017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B7" sqref="B7:V13"/>
    </sheetView>
  </sheetViews>
  <sheetFormatPr defaultColWidth="11.421875" defaultRowHeight="15"/>
  <cols>
    <col min="1" max="1" width="15.7109375" style="177" customWidth="1"/>
    <col min="2" max="22" width="11.00390625" style="177" customWidth="1"/>
    <col min="23" max="16384" width="11.421875" style="177" customWidth="1"/>
  </cols>
  <sheetData>
    <row r="1" spans="1:22" ht="24.75" customHeight="1" thickBot="1" thickTop="1">
      <c r="A1" s="234" t="s">
        <v>174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6"/>
    </row>
    <row r="2" spans="1:22" ht="24.75" customHeight="1" thickBot="1" thickTop="1">
      <c r="A2" s="254" t="s">
        <v>62</v>
      </c>
      <c r="B2" s="285" t="s">
        <v>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7" t="s">
        <v>73</v>
      </c>
      <c r="V2" s="288"/>
    </row>
    <row r="3" spans="1:22" ht="24.75" customHeight="1" thickBot="1">
      <c r="A3" s="254"/>
      <c r="B3" s="285" t="s">
        <v>30</v>
      </c>
      <c r="C3" s="289"/>
      <c r="D3" s="289"/>
      <c r="E3" s="289"/>
      <c r="F3" s="289"/>
      <c r="G3" s="289"/>
      <c r="H3" s="289"/>
      <c r="I3" s="289"/>
      <c r="J3" s="276"/>
      <c r="K3" s="285" t="s">
        <v>31</v>
      </c>
      <c r="L3" s="289"/>
      <c r="M3" s="289"/>
      <c r="N3" s="289"/>
      <c r="O3" s="289"/>
      <c r="P3" s="289"/>
      <c r="Q3" s="289"/>
      <c r="R3" s="289"/>
      <c r="S3" s="289"/>
      <c r="T3" s="276"/>
      <c r="U3" s="287"/>
      <c r="V3" s="288"/>
    </row>
    <row r="4" spans="1:22" ht="24.75" customHeight="1">
      <c r="A4" s="254"/>
      <c r="B4" s="246" t="s">
        <v>34</v>
      </c>
      <c r="C4" s="290"/>
      <c r="D4" s="290"/>
      <c r="E4" s="290"/>
      <c r="F4" s="290"/>
      <c r="G4" s="290"/>
      <c r="H4" s="291"/>
      <c r="I4" s="252" t="s">
        <v>74</v>
      </c>
      <c r="J4" s="292"/>
      <c r="K4" s="246" t="s">
        <v>34</v>
      </c>
      <c r="L4" s="290"/>
      <c r="M4" s="290"/>
      <c r="N4" s="290"/>
      <c r="O4" s="290"/>
      <c r="P4" s="290"/>
      <c r="Q4" s="290"/>
      <c r="R4" s="291"/>
      <c r="S4" s="252" t="s">
        <v>75</v>
      </c>
      <c r="T4" s="292"/>
      <c r="U4" s="287"/>
      <c r="V4" s="288"/>
    </row>
    <row r="5" spans="1:22" ht="24.75" customHeight="1">
      <c r="A5" s="238"/>
      <c r="B5" s="272" t="s">
        <v>35</v>
      </c>
      <c r="C5" s="273"/>
      <c r="D5" s="279" t="s">
        <v>36</v>
      </c>
      <c r="E5" s="280"/>
      <c r="F5" s="254" t="s">
        <v>37</v>
      </c>
      <c r="G5" s="284"/>
      <c r="H5" s="6" t="s">
        <v>38</v>
      </c>
      <c r="I5" s="293"/>
      <c r="J5" s="284"/>
      <c r="K5" s="272" t="s">
        <v>35</v>
      </c>
      <c r="L5" s="273"/>
      <c r="M5" s="279" t="s">
        <v>36</v>
      </c>
      <c r="N5" s="280"/>
      <c r="O5" s="254" t="s">
        <v>37</v>
      </c>
      <c r="P5" s="284"/>
      <c r="Q5" s="254" t="s">
        <v>38</v>
      </c>
      <c r="R5" s="283"/>
      <c r="S5" s="293"/>
      <c r="T5" s="284"/>
      <c r="U5" s="287"/>
      <c r="V5" s="288"/>
    </row>
    <row r="6" spans="1:22" ht="24.75" customHeight="1" thickBot="1">
      <c r="A6" s="239"/>
      <c r="B6" s="70" t="s">
        <v>28</v>
      </c>
      <c r="C6" s="71" t="s">
        <v>29</v>
      </c>
      <c r="D6" s="30" t="s">
        <v>28</v>
      </c>
      <c r="E6" s="31" t="s">
        <v>29</v>
      </c>
      <c r="F6" s="70" t="s">
        <v>28</v>
      </c>
      <c r="G6" s="71" t="s">
        <v>29</v>
      </c>
      <c r="H6" s="30" t="s">
        <v>28</v>
      </c>
      <c r="I6" s="30" t="s">
        <v>28</v>
      </c>
      <c r="J6" s="31" t="s">
        <v>29</v>
      </c>
      <c r="K6" s="70" t="s">
        <v>28</v>
      </c>
      <c r="L6" s="71" t="s">
        <v>29</v>
      </c>
      <c r="M6" s="30" t="s">
        <v>28</v>
      </c>
      <c r="N6" s="31" t="s">
        <v>29</v>
      </c>
      <c r="O6" s="70" t="s">
        <v>28</v>
      </c>
      <c r="P6" s="71" t="s">
        <v>29</v>
      </c>
      <c r="Q6" s="30" t="s">
        <v>28</v>
      </c>
      <c r="R6" s="71" t="s">
        <v>29</v>
      </c>
      <c r="S6" s="30" t="s">
        <v>28</v>
      </c>
      <c r="T6" s="31" t="s">
        <v>29</v>
      </c>
      <c r="U6" s="8" t="s">
        <v>28</v>
      </c>
      <c r="V6" s="7" t="s">
        <v>29</v>
      </c>
    </row>
    <row r="7" spans="1:22" ht="15">
      <c r="A7" s="34" t="s">
        <v>63</v>
      </c>
      <c r="B7" s="10">
        <f>VLOOKUP(A7,'[1]Sheet1'!$A$80:$AC$87,2,FALSE)</f>
        <v>669</v>
      </c>
      <c r="C7" s="158">
        <f>VLOOKUP(A7,'[1]Sheet1'!$A$80:$AC$87,3,FALSE)/100</f>
        <v>0.0341640281891533</v>
      </c>
      <c r="D7" s="10">
        <f>VLOOKUP(A7,'[1]Sheet1'!$A$80:$AC$87,4,FALSE)</f>
        <v>481</v>
      </c>
      <c r="E7" s="158">
        <f>VLOOKUP(A7,'[1]Sheet1'!$A$80:$AC$87,5,FALSE)/100</f>
        <v>0.02816818927149215</v>
      </c>
      <c r="F7" s="10">
        <f>VLOOKUP(A7,'[1]Sheet1'!$A$80:$AC$87,6,FALSE)</f>
        <v>28</v>
      </c>
      <c r="G7" s="158">
        <f>VLOOKUP(A7,'[1]Sheet1'!$A$80:$AC$87,7,FALSE)/100</f>
        <v>0.009485094850948509</v>
      </c>
      <c r="H7" s="10">
        <f>VLOOKUP(A7,'[1]Sheet1'!$A$80:$AC$87,8,FALSE)</f>
        <v>0</v>
      </c>
      <c r="I7" s="36">
        <f>VLOOKUP(A7,'[1]Sheet1'!$A$80:$AC$87,10,FALSE)</f>
        <v>1178</v>
      </c>
      <c r="J7" s="160">
        <f>VLOOKUP(A7,'[1]Sheet1'!$A$80:$AC$87,11,FALSE)/100</f>
        <v>0.0297377123671522</v>
      </c>
      <c r="K7" s="62">
        <f>VLOOKUP(A7,'[1]Sheet1'!$A$80:$AC$87,12,FALSE)</f>
        <v>1182</v>
      </c>
      <c r="L7" s="158">
        <f>VLOOKUP(A7,'[1]Sheet1'!$A$80:$AC$87,13,FALSE)/100</f>
        <v>0.03601901511457825</v>
      </c>
      <c r="M7" s="10">
        <f>VLOOKUP(A7,'[1]Sheet1'!$A$80:$AC$87,14,FALSE)</f>
        <v>1190</v>
      </c>
      <c r="N7" s="158">
        <f>VLOOKUP(A7,'[1]Sheet1'!$A$80:$AC$87,15,FALSE)/100</f>
        <v>0.028614023275944988</v>
      </c>
      <c r="O7" s="10">
        <f>VLOOKUP(A7,'[1]Sheet1'!$A$80:$AC$87,16,FALSE)</f>
        <v>138</v>
      </c>
      <c r="P7" s="158">
        <f>VLOOKUP(A7,'[1]Sheet1'!$A$80:$AC$87,17,FALSE)/100</f>
        <v>0.015970373799328776</v>
      </c>
      <c r="Q7" s="10">
        <f>VLOOKUP(A7,'[1]Sheet1'!$A$80:$AC$87,18,FALSE)</f>
        <v>0</v>
      </c>
      <c r="R7" s="158">
        <f>VLOOKUP(A7,'[1]Sheet1'!$A$80:$AC$87,19,FALSE)/100</f>
        <v>0</v>
      </c>
      <c r="S7" s="36">
        <f>VLOOKUP(A7,'[1]Sheet1'!$A$80:$AC$87,20,FALSE)</f>
        <v>2510</v>
      </c>
      <c r="T7" s="160">
        <f>VLOOKUP(A7,'[1]Sheet1'!$A$80:$AC$87,21,FALSE)/100</f>
        <v>0.030196578523134666</v>
      </c>
      <c r="U7" s="36">
        <f>VLOOKUP(A7,'[1]Sheet1'!$A$80:$AC$87,22,FALSE)</f>
        <v>3688</v>
      </c>
      <c r="V7" s="160">
        <f>VLOOKUP(A7,'[1]Sheet1'!$A$80:$AC$87,23,FALSE)/100</f>
        <v>0.03004847842913594</v>
      </c>
    </row>
    <row r="8" spans="1:22" ht="15">
      <c r="A8" s="37" t="s">
        <v>64</v>
      </c>
      <c r="B8" s="12">
        <f>VLOOKUP(A8,'[1]Sheet1'!$A$80:$AC$87,2,FALSE)</f>
        <v>6433</v>
      </c>
      <c r="C8" s="161">
        <f>VLOOKUP(A8,'[1]Sheet1'!$A$80:$AC$87,3,FALSE)/100</f>
        <v>0.32851598406700033</v>
      </c>
      <c r="D8" s="12">
        <f>VLOOKUP(A8,'[1]Sheet1'!$A$80:$AC$87,4,FALSE)</f>
        <v>4733</v>
      </c>
      <c r="E8" s="161">
        <f>VLOOKUP(A8,'[1]Sheet1'!$A$80:$AC$87,5,FALSE)/100</f>
        <v>0.2771726399625205</v>
      </c>
      <c r="F8" s="12">
        <f>VLOOKUP(A8,'[1]Sheet1'!$A$80:$AC$87,6,FALSE)</f>
        <v>472</v>
      </c>
      <c r="G8" s="161">
        <f>VLOOKUP(A8,'[1]Sheet1'!$A$80:$AC$87,7,FALSE)/100</f>
        <v>0.15989159891598914</v>
      </c>
      <c r="H8" s="12">
        <f>VLOOKUP(A8,'[1]Sheet1'!$A$80:$AC$87,8,FALSE)</f>
        <v>0</v>
      </c>
      <c r="I8" s="38">
        <f>VLOOKUP(A8,'[1]Sheet1'!$A$80:$AC$87,10,FALSE)+1</f>
        <v>11639</v>
      </c>
      <c r="J8" s="163">
        <f>VLOOKUP(A8,'[1]Sheet1'!$A$80:$AC$87,11,FALSE)/100</f>
        <v>0.293792441875142</v>
      </c>
      <c r="K8" s="64">
        <f>VLOOKUP(A8,'[1]Sheet1'!$A$80:$AC$87,12,FALSE)</f>
        <v>9251</v>
      </c>
      <c r="L8" s="161">
        <f>VLOOKUP(A8,'[1]Sheet1'!$A$80:$AC$87,13,FALSE)/100</f>
        <v>0.28190516821062894</v>
      </c>
      <c r="M8" s="12">
        <f>VLOOKUP(A8,'[1]Sheet1'!$A$80:$AC$87,14,FALSE)</f>
        <v>12031</v>
      </c>
      <c r="N8" s="161">
        <f>VLOOKUP(A8,'[1]Sheet1'!$A$80:$AC$87,15,FALSE)/100</f>
        <v>0.2892901798595749</v>
      </c>
      <c r="O8" s="12">
        <f>VLOOKUP(A8,'[1]Sheet1'!$A$80:$AC$87,16,FALSE)</f>
        <v>1640</v>
      </c>
      <c r="P8" s="161">
        <f>VLOOKUP(A8,'[1]Sheet1'!$A$80:$AC$87,17,FALSE)/100</f>
        <v>0.18979284804999424</v>
      </c>
      <c r="Q8" s="12">
        <f>VLOOKUP(A8,'[1]Sheet1'!$A$80:$AC$87,18,FALSE)</f>
        <v>11</v>
      </c>
      <c r="R8" s="161">
        <f>VLOOKUP(A8,'[1]Sheet1'!$A$80:$AC$87,19,FALSE)/100</f>
        <v>0.14102564102564102</v>
      </c>
      <c r="S8" s="38">
        <f>VLOOKUP(A8,'[1]Sheet1'!$A$80:$AC$87,20,FALSE)</f>
        <v>22933</v>
      </c>
      <c r="T8" s="163">
        <f>VLOOKUP(A8,'[1]Sheet1'!$A$80:$AC$87,21,FALSE)/100</f>
        <v>0.27589567142272803</v>
      </c>
      <c r="U8" s="38">
        <f>VLOOKUP(A8,'[1]Sheet1'!$A$80:$AC$87,22,FALSE)</f>
        <v>34571</v>
      </c>
      <c r="V8" s="163">
        <f>VLOOKUP(A8,'[1]Sheet1'!$A$80:$AC$87,23,FALSE)/100</f>
        <v>0.2816718947325539</v>
      </c>
    </row>
    <row r="9" spans="1:22" ht="15">
      <c r="A9" s="37" t="s">
        <v>65</v>
      </c>
      <c r="B9" s="12">
        <f>VLOOKUP(A9,'[1]Sheet1'!$A$80:$AC$87,2,FALSE)</f>
        <v>4431</v>
      </c>
      <c r="C9" s="161">
        <f>VLOOKUP(A9,'[1]Sheet1'!$A$80:$AC$87,3,FALSE)/100</f>
        <v>0.2262792360330916</v>
      </c>
      <c r="D9" s="12">
        <f>VLOOKUP(A9,'[1]Sheet1'!$A$80:$AC$87,4,FALSE)</f>
        <v>4127</v>
      </c>
      <c r="E9" s="161">
        <f>VLOOKUP(A9,'[1]Sheet1'!$A$80:$AC$87,5,FALSE)/100</f>
        <v>0.24168423518388388</v>
      </c>
      <c r="F9" s="12">
        <f>VLOOKUP(A9,'[1]Sheet1'!$A$80:$AC$87,6,FALSE)</f>
        <v>626</v>
      </c>
      <c r="G9" s="161">
        <f>VLOOKUP(A9,'[1]Sheet1'!$A$80:$AC$87,7,FALSE)/100</f>
        <v>0.21205962059620595</v>
      </c>
      <c r="H9" s="12">
        <f>VLOOKUP(A9,'[1]Sheet1'!$A$80:$AC$87,8,FALSE)</f>
        <v>0</v>
      </c>
      <c r="I9" s="38">
        <f>VLOOKUP(A9,'[1]Sheet1'!$A$80:$AC$87,10,FALSE)</f>
        <v>9184</v>
      </c>
      <c r="J9" s="163">
        <f>VLOOKUP(A9,'[1]Sheet1'!$A$80:$AC$87,11,FALSE)/100</f>
        <v>0.2318430818165754</v>
      </c>
      <c r="K9" s="64">
        <f>VLOOKUP(A9,'[1]Sheet1'!$A$80:$AC$87,12,FALSE)</f>
        <v>8421</v>
      </c>
      <c r="L9" s="161">
        <f>VLOOKUP(A9,'[1]Sheet1'!$A$80:$AC$87,13,FALSE)/100</f>
        <v>0.2566126279863481</v>
      </c>
      <c r="M9" s="12">
        <f>VLOOKUP(A9,'[1]Sheet1'!$A$80:$AC$87,14,FALSE)</f>
        <v>11357</v>
      </c>
      <c r="N9" s="161">
        <f>VLOOKUP(A9,'[1]Sheet1'!$A$80:$AC$87,15,FALSE)/100</f>
        <v>0.27308358180244297</v>
      </c>
      <c r="O9" s="12">
        <f>VLOOKUP(A9,'[1]Sheet1'!$A$80:$AC$87,16,FALSE)</f>
        <v>2126</v>
      </c>
      <c r="P9" s="161">
        <f>VLOOKUP(A9,'[1]Sheet1'!$A$80:$AC$87,17,FALSE)/100</f>
        <v>0.24603633838676078</v>
      </c>
      <c r="Q9" s="12">
        <f>VLOOKUP(A9,'[1]Sheet1'!$A$80:$AC$87,18,FALSE)</f>
        <v>13</v>
      </c>
      <c r="R9" s="161">
        <f>VLOOKUP(A9,'[1]Sheet1'!$A$80:$AC$87,19,FALSE)/100</f>
        <v>0.16666666666666663</v>
      </c>
      <c r="S9" s="38">
        <f>VLOOKUP(A9,'[1]Sheet1'!$A$80:$AC$87,20,FALSE)</f>
        <v>21917</v>
      </c>
      <c r="T9" s="163">
        <f>VLOOKUP(A9,'[1]Sheet1'!$A$80:$AC$87,21,FALSE)/100</f>
        <v>0.26367267390101295</v>
      </c>
      <c r="U9" s="38">
        <f>VLOOKUP(A9,'[1]Sheet1'!$A$80:$AC$87,22,FALSE)</f>
        <v>31101</v>
      </c>
      <c r="V9" s="163">
        <f>VLOOKUP(A9,'[1]Sheet1'!$A$80:$AC$87,23,FALSE)/100</f>
        <v>0.2533996007658777</v>
      </c>
    </row>
    <row r="10" spans="1:22" ht="15">
      <c r="A10" s="37" t="s">
        <v>66</v>
      </c>
      <c r="B10" s="12">
        <f>VLOOKUP(A10,'[1]Sheet1'!$A$80:$AC$87,2,FALSE)</f>
        <v>3919</v>
      </c>
      <c r="C10" s="161">
        <f>VLOOKUP(A10,'[1]Sheet1'!$A$80:$AC$87,3,FALSE)/100</f>
        <v>0.20013277499744664</v>
      </c>
      <c r="D10" s="12">
        <f>VLOOKUP(A10,'[1]Sheet1'!$A$80:$AC$87,4,FALSE)</f>
        <v>3906</v>
      </c>
      <c r="E10" s="161">
        <f>VLOOKUP(A10,'[1]Sheet1'!$A$80:$AC$87,5,FALSE)/100</f>
        <v>0.2287420941672523</v>
      </c>
      <c r="F10" s="12">
        <f>VLOOKUP(A10,'[1]Sheet1'!$A$80:$AC$87,6,FALSE)</f>
        <v>777</v>
      </c>
      <c r="G10" s="161">
        <f>VLOOKUP(A10,'[1]Sheet1'!$A$80:$AC$87,7,FALSE)/100</f>
        <v>0.2632113821138211</v>
      </c>
      <c r="H10" s="12">
        <f>VLOOKUP(A10,'[1]Sheet1'!$A$80:$AC$87,8,FALSE)</f>
        <v>2</v>
      </c>
      <c r="I10" s="38">
        <f>VLOOKUP(A10,'[1]Sheet1'!$A$80:$AC$87,10,FALSE)</f>
        <v>8604</v>
      </c>
      <c r="J10" s="163">
        <f>VLOOKUP(A10,'[1]Sheet1'!$A$80:$AC$87,11,FALSE)/100</f>
        <v>0.21720142377502336</v>
      </c>
      <c r="K10" s="64">
        <f>VLOOKUP(A10,'[1]Sheet1'!$A$80:$AC$87,12,FALSE)</f>
        <v>7235</v>
      </c>
      <c r="L10" s="161">
        <f>VLOOKUP(A10,'[1]Sheet1'!$A$80:$AC$87,13,FALSE)/100</f>
        <v>0.2204717211116529</v>
      </c>
      <c r="M10" s="12">
        <f>VLOOKUP(A10,'[1]Sheet1'!$A$80:$AC$87,14,FALSE)</f>
        <v>9427</v>
      </c>
      <c r="N10" s="161">
        <f>VLOOKUP(A10,'[1]Sheet1'!$A$80:$AC$87,15,FALSE)/100</f>
        <v>0.2266759642204482</v>
      </c>
      <c r="O10" s="12">
        <f>VLOOKUP(A10,'[1]Sheet1'!$A$80:$AC$87,16,FALSE)</f>
        <v>2314</v>
      </c>
      <c r="P10" s="161">
        <f>VLOOKUP(A10,'[1]Sheet1'!$A$80:$AC$87,17,FALSE)/100</f>
        <v>0.26779307950468695</v>
      </c>
      <c r="Q10" s="12">
        <f>VLOOKUP(A10,'[1]Sheet1'!$A$80:$AC$87,18,FALSE)</f>
        <v>25</v>
      </c>
      <c r="R10" s="161">
        <f>VLOOKUP(A10,'[1]Sheet1'!$A$80:$AC$87,19,FALSE)/100</f>
        <v>0.3205128205128205</v>
      </c>
      <c r="S10" s="38">
        <f>VLOOKUP(A10,'[1]Sheet1'!$A$80:$AC$87,20,FALSE)</f>
        <v>19000</v>
      </c>
      <c r="T10" s="163">
        <f>VLOOKUP(A10,'[1]Sheet1'!$A$80:$AC$87,21,FALSE)/100</f>
        <v>0.22857967806356919</v>
      </c>
      <c r="U10" s="38">
        <f>VLOOKUP(A10,'[1]Sheet1'!$A$80:$AC$87,22,FALSE)</f>
        <v>27604</v>
      </c>
      <c r="V10" s="163">
        <f>VLOOKUP(A10,'[1]Sheet1'!$A$80:$AC$87,23,FALSE)/100</f>
        <v>0.2249073206501813</v>
      </c>
    </row>
    <row r="11" spans="1:22" ht="15">
      <c r="A11" s="37" t="s">
        <v>120</v>
      </c>
      <c r="B11" s="12">
        <f>VLOOKUP(A11,'[1]Sheet1'!$A$80:$AC$87,2,FALSE)</f>
        <v>3593</v>
      </c>
      <c r="C11" s="161">
        <f>VLOOKUP(A11,'[1]Sheet1'!$A$80:$AC$87,3,FALSE)/100</f>
        <v>0.1834848330099071</v>
      </c>
      <c r="D11" s="12">
        <f>VLOOKUP(A11,'[1]Sheet1'!$A$80:$AC$87,4,FALSE)</f>
        <v>3397</v>
      </c>
      <c r="E11" s="161">
        <f>VLOOKUP(A11,'[1]Sheet1'!$A$80:$AC$87,5,FALSE)/100</f>
        <v>0.1989341766221598</v>
      </c>
      <c r="F11" s="12">
        <f>VLOOKUP(A11,'[1]Sheet1'!$A$80:$AC$87,6,FALSE)</f>
        <v>904</v>
      </c>
      <c r="G11" s="161">
        <f>VLOOKUP(A11,'[1]Sheet1'!$A$80:$AC$87,7,FALSE)/100</f>
        <v>0.3062330623306233</v>
      </c>
      <c r="H11" s="12">
        <f>VLOOKUP(A11,'[1]Sheet1'!$A$80:$AC$87,8,FALSE)</f>
        <v>1</v>
      </c>
      <c r="I11" s="38">
        <f>VLOOKUP(A11,'[1]Sheet1'!$A$80:$AC$87,10,FALSE)</f>
        <v>7895</v>
      </c>
      <c r="J11" s="163">
        <f>VLOOKUP(A11,'[1]Sheet1'!$A$80:$AC$87,11,FALSE)/100</f>
        <v>0.19930325903112614</v>
      </c>
      <c r="K11" s="64">
        <f>VLOOKUP(A11,'[1]Sheet1'!$A$80:$AC$87,12,FALSE)</f>
        <v>5953</v>
      </c>
      <c r="L11" s="161">
        <f>VLOOKUP(A11,'[1]Sheet1'!$A$80:$AC$87,13,FALSE)/100</f>
        <v>0.1814054119941492</v>
      </c>
      <c r="M11" s="12">
        <f>VLOOKUP(A11,'[1]Sheet1'!$A$80:$AC$87,14,FALSE)</f>
        <v>6869</v>
      </c>
      <c r="N11" s="161">
        <f>VLOOKUP(A11,'[1]Sheet1'!$A$80:$AC$87,15,FALSE)/100</f>
        <v>0.16516783687602193</v>
      </c>
      <c r="O11" s="12">
        <f>VLOOKUP(A11,'[1]Sheet1'!$A$80:$AC$87,16,FALSE)</f>
        <v>2150</v>
      </c>
      <c r="P11" s="161">
        <f>VLOOKUP(A11,'[1]Sheet1'!$A$80:$AC$87,17,FALSE)/100</f>
        <v>0.24881379469968753</v>
      </c>
      <c r="Q11" s="12">
        <f>VLOOKUP(A11,'[1]Sheet1'!$A$80:$AC$87,18,FALSE)</f>
        <v>25</v>
      </c>
      <c r="R11" s="161">
        <f>VLOOKUP(A11,'[1]Sheet1'!$A$80:$AC$87,19,FALSE)/100</f>
        <v>0.3205128205128205</v>
      </c>
      <c r="S11" s="38">
        <f>VLOOKUP(A11,'[1]Sheet1'!$A$80:$AC$87,20,FALSE)</f>
        <v>14997</v>
      </c>
      <c r="T11" s="163">
        <f>VLOOKUP(A11,'[1]Sheet1'!$A$80:$AC$87,21,FALSE)/100</f>
        <v>0.18042154904838667</v>
      </c>
      <c r="U11" s="38">
        <f>VLOOKUP(A11,'[1]Sheet1'!$A$80:$AC$87,22,FALSE)</f>
        <v>22892</v>
      </c>
      <c r="V11" s="163">
        <f>VLOOKUP(A11,'[1]Sheet1'!$A$80:$AC$87,23,FALSE)/100</f>
        <v>0.18651566382857376</v>
      </c>
    </row>
    <row r="12" spans="1:22" ht="15.75" thickBot="1">
      <c r="A12" s="37" t="s">
        <v>70</v>
      </c>
      <c r="B12" s="12">
        <f>VLOOKUP(A12,'[1]Sheet1'!$A$80:$AC$87,2,FALSE)</f>
        <v>537</v>
      </c>
      <c r="C12" s="161">
        <f>VLOOKUP(A12,'[1]Sheet1'!$A$80:$AC$87,3,FALSE)/100</f>
        <v>0.027423143703401084</v>
      </c>
      <c r="D12" s="12">
        <f>VLOOKUP(A12,'[1]Sheet1'!$A$80:$AC$87,4,FALSE)</f>
        <v>432</v>
      </c>
      <c r="E12" s="161">
        <f>VLOOKUP(A12,'[1]Sheet1'!$A$80:$AC$87,5,FALSE)/100</f>
        <v>0.025298664792691498</v>
      </c>
      <c r="F12" s="12">
        <f>VLOOKUP(A12,'[1]Sheet1'!$A$80:$AC$87,6,FALSE)</f>
        <v>145</v>
      </c>
      <c r="G12" s="161">
        <f>VLOOKUP(A12,'[1]Sheet1'!$A$80:$AC$87,7,FALSE)/100</f>
        <v>0.04911924119241192</v>
      </c>
      <c r="H12" s="12">
        <f>VLOOKUP(A12,'[1]Sheet1'!$A$80:$AC$87,8,FALSE)</f>
        <v>0</v>
      </c>
      <c r="I12" s="38">
        <f>VLOOKUP(A12,'[1]Sheet1'!$A$80:$AC$87,10,FALSE)</f>
        <v>1114</v>
      </c>
      <c r="J12" s="163">
        <f>VLOOKUP(A12,'[1]Sheet1'!$A$80:$AC$87,11,FALSE)/100</f>
        <v>0.02812208113498094</v>
      </c>
      <c r="K12" s="64">
        <f>VLOOKUP(A12,'[1]Sheet1'!$A$80:$AC$87,12,FALSE)</f>
        <v>774</v>
      </c>
      <c r="L12" s="161">
        <f>VLOOKUP(A12,'[1]Sheet1'!$A$80:$AC$87,13,FALSE)/100</f>
        <v>0.023586055582642613</v>
      </c>
      <c r="M12" s="12">
        <f>VLOOKUP(A12,'[1]Sheet1'!$A$80:$AC$87,14,FALSE)</f>
        <v>714</v>
      </c>
      <c r="N12" s="161">
        <f>VLOOKUP(A12,'[1]Sheet1'!$A$80:$AC$87,15,FALSE)/100</f>
        <v>0.017168413965566995</v>
      </c>
      <c r="O12" s="12">
        <f>VLOOKUP(A12,'[1]Sheet1'!$A$80:$AC$87,16,FALSE)</f>
        <v>273</v>
      </c>
      <c r="P12" s="161">
        <f>VLOOKUP(A12,'[1]Sheet1'!$A$80:$AC$87,17,FALSE)/100</f>
        <v>0.03159356555954172</v>
      </c>
      <c r="Q12" s="12">
        <f>VLOOKUP(A12,'[1]Sheet1'!$A$80:$AC$87,18,FALSE)</f>
        <v>4</v>
      </c>
      <c r="R12" s="161">
        <f>VLOOKUP(A12,'[1]Sheet1'!$A$80:$AC$87,19,FALSE)/100</f>
        <v>0.05128205128205128</v>
      </c>
      <c r="S12" s="38">
        <f>VLOOKUP(A12,'[1]Sheet1'!$A$80:$AC$87,20,FALSE)</f>
        <v>1765</v>
      </c>
      <c r="T12" s="163">
        <f>VLOOKUP(A12,'[1]Sheet1'!$A$80:$AC$87,21,FALSE)/100</f>
        <v>0.021233849041168408</v>
      </c>
      <c r="U12" s="38">
        <f>VLOOKUP(A12,'[1]Sheet1'!$A$80:$AC$87,22,FALSE)</f>
        <v>2879</v>
      </c>
      <c r="V12" s="163">
        <f>VLOOKUP(A12,'[1]Sheet1'!$A$80:$AC$87,23,FALSE)/100</f>
        <v>0.023457041593677435</v>
      </c>
    </row>
    <row r="13" spans="1:22" ht="15.75" thickBot="1">
      <c r="A13" s="40" t="s">
        <v>33</v>
      </c>
      <c r="B13" s="25">
        <f>VLOOKUP(A13,'[1]Sheet1'!$A$80:$AC$87,2,FALSE)</f>
        <v>19582</v>
      </c>
      <c r="C13" s="180">
        <f>VLOOKUP(A13,'[1]Sheet1'!$A$80:$AC$87,3,FALSE)/100</f>
        <v>1</v>
      </c>
      <c r="D13" s="25">
        <f>VLOOKUP(A13,'[1]Sheet1'!$A$80:$AC$87,4,FALSE)</f>
        <v>17076</v>
      </c>
      <c r="E13" s="180">
        <f>VLOOKUP(A13,'[1]Sheet1'!$A$80:$AC$87,5,FALSE)/100</f>
        <v>1</v>
      </c>
      <c r="F13" s="25">
        <f>VLOOKUP(A13,'[1]Sheet1'!$A$80:$AC$87,6,FALSE)</f>
        <v>2952</v>
      </c>
      <c r="G13" s="180">
        <f>VLOOKUP(A13,'[1]Sheet1'!$A$80:$AC$87,7,FALSE)/100</f>
        <v>1</v>
      </c>
      <c r="H13" s="25">
        <f>VLOOKUP(A13,'[1]Sheet1'!$A$80:$AC$87,8,FALSE)</f>
        <v>3</v>
      </c>
      <c r="I13" s="25">
        <f>VLOOKUP(A13,'[1]Sheet1'!$A$80:$AC$87,10,FALSE)</f>
        <v>39613</v>
      </c>
      <c r="J13" s="180">
        <f>VLOOKUP(A13,'[1]Sheet1'!$A$80:$AC$87,11,FALSE)/100</f>
        <v>1</v>
      </c>
      <c r="K13" s="58">
        <f>VLOOKUP(A13,'[1]Sheet1'!$A$80:$AC$87,12,FALSE)</f>
        <v>32816</v>
      </c>
      <c r="L13" s="180">
        <f>VLOOKUP(A13,'[1]Sheet1'!$A$80:$AC$87,13,FALSE)/100</f>
        <v>1</v>
      </c>
      <c r="M13" s="25">
        <f>VLOOKUP(A13,'[1]Sheet1'!$A$80:$AC$87,14,FALSE)</f>
        <v>41588</v>
      </c>
      <c r="N13" s="180">
        <f>VLOOKUP(A13,'[1]Sheet1'!$A$80:$AC$87,15,FALSE)/100</f>
        <v>1</v>
      </c>
      <c r="O13" s="25">
        <f>VLOOKUP(A13,'[1]Sheet1'!$A$80:$AC$87,16,FALSE)</f>
        <v>8641</v>
      </c>
      <c r="P13" s="180">
        <f>VLOOKUP(A13,'[1]Sheet1'!$A$80:$AC$87,17,FALSE)/100</f>
        <v>1</v>
      </c>
      <c r="Q13" s="25">
        <f>VLOOKUP(A13,'[1]Sheet1'!$A$80:$AC$87,18,FALSE)</f>
        <v>78</v>
      </c>
      <c r="R13" s="180">
        <f>VLOOKUP(A13,'[1]Sheet1'!$A$80:$AC$87,19,FALSE)/100</f>
        <v>1</v>
      </c>
      <c r="S13" s="25">
        <f>VLOOKUP(A13,'[1]Sheet1'!$A$80:$AC$87,20,FALSE)</f>
        <v>83122</v>
      </c>
      <c r="T13" s="180">
        <f>VLOOKUP(A13,'[1]Sheet1'!$A$80:$AC$87,21,FALSE)/100</f>
        <v>1</v>
      </c>
      <c r="U13" s="25">
        <f>VLOOKUP(A13,'[1]Sheet1'!$A$80:$AC$87,22,FALSE)</f>
        <v>122735</v>
      </c>
      <c r="V13" s="180">
        <f>VLOOKUP(A13,'[1]Sheet1'!$A$80:$AC$87,23,FALSE)/100</f>
        <v>1</v>
      </c>
    </row>
    <row r="14" spans="1:22" ht="15">
      <c r="A14" s="42"/>
      <c r="B14" s="59"/>
      <c r="C14" s="98"/>
      <c r="D14" s="59"/>
      <c r="E14" s="98"/>
      <c r="F14" s="59"/>
      <c r="G14" s="98"/>
      <c r="H14" s="59"/>
      <c r="I14" s="59"/>
      <c r="J14" s="98"/>
      <c r="K14" s="59"/>
      <c r="L14" s="98"/>
      <c r="M14" s="59"/>
      <c r="N14" s="98"/>
      <c r="O14" s="59"/>
      <c r="P14" s="98"/>
      <c r="Q14" s="59"/>
      <c r="R14" s="98"/>
      <c r="S14" s="59"/>
      <c r="T14" s="98"/>
      <c r="U14" s="59"/>
      <c r="V14" s="98"/>
    </row>
    <row r="15" spans="1:22" ht="15">
      <c r="A15" s="45" t="s">
        <v>39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11"/>
      <c r="V15" s="48"/>
    </row>
    <row r="16" spans="1:22" ht="15">
      <c r="A16" s="47" t="s">
        <v>40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22.28125" style="177" customWidth="1"/>
    <col min="2" max="11" width="14.28125" style="177" customWidth="1"/>
    <col min="12" max="16384" width="11.421875" style="177" customWidth="1"/>
  </cols>
  <sheetData>
    <row r="1" spans="1:11" ht="31.5" customHeight="1" thickBot="1" thickTop="1">
      <c r="A1" s="234" t="s">
        <v>175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58" t="s">
        <v>62</v>
      </c>
      <c r="B2" s="240" t="s">
        <v>30</v>
      </c>
      <c r="C2" s="241"/>
      <c r="D2" s="241"/>
      <c r="E2" s="241"/>
      <c r="F2" s="242"/>
      <c r="G2" s="240" t="s">
        <v>31</v>
      </c>
      <c r="H2" s="241"/>
      <c r="I2" s="241"/>
      <c r="J2" s="241"/>
      <c r="K2" s="242"/>
    </row>
    <row r="3" spans="1:11" ht="24.75" customHeight="1">
      <c r="A3" s="244"/>
      <c r="B3" s="246" t="s">
        <v>67</v>
      </c>
      <c r="C3" s="247"/>
      <c r="D3" s="246" t="s">
        <v>68</v>
      </c>
      <c r="E3" s="247"/>
      <c r="F3" s="243" t="s">
        <v>69</v>
      </c>
      <c r="G3" s="246" t="s">
        <v>67</v>
      </c>
      <c r="H3" s="247"/>
      <c r="I3" s="246" t="s">
        <v>68</v>
      </c>
      <c r="J3" s="247"/>
      <c r="K3" s="243" t="s">
        <v>69</v>
      </c>
    </row>
    <row r="4" spans="1:18" ht="24.75" customHeight="1" thickBot="1">
      <c r="A4" s="259"/>
      <c r="B4" s="30" t="s">
        <v>28</v>
      </c>
      <c r="C4" s="88" t="s">
        <v>29</v>
      </c>
      <c r="D4" s="8" t="s">
        <v>28</v>
      </c>
      <c r="E4" s="7" t="s">
        <v>29</v>
      </c>
      <c r="F4" s="259"/>
      <c r="G4" s="30" t="s">
        <v>28</v>
      </c>
      <c r="H4" s="71" t="s">
        <v>29</v>
      </c>
      <c r="I4" s="8" t="s">
        <v>28</v>
      </c>
      <c r="J4" s="7" t="s">
        <v>29</v>
      </c>
      <c r="K4" s="259"/>
      <c r="N4" s="210"/>
      <c r="O4" s="214" t="s">
        <v>100</v>
      </c>
      <c r="P4" s="210"/>
      <c r="Q4" s="214" t="s">
        <v>101</v>
      </c>
      <c r="R4" s="210"/>
    </row>
    <row r="5" spans="1:18" ht="15">
      <c r="A5" s="99" t="s">
        <v>63</v>
      </c>
      <c r="B5" s="10">
        <f>VLOOKUP(A5,'[1]Sheet1'!$A$91:$G$96,2,FALSE)</f>
        <v>1178</v>
      </c>
      <c r="C5" s="89">
        <f>VLOOKUP(A5,'[1]Sheet1'!$A$91:$G$96,3,FALSE)/100</f>
        <v>0.0297377123671522</v>
      </c>
      <c r="D5" s="35">
        <f>B19+I19</f>
        <v>16724.88</v>
      </c>
      <c r="E5" s="89">
        <f>D5/$D$11</f>
        <v>0.015886287069480195</v>
      </c>
      <c r="F5" s="100">
        <f>B5*1000/D5</f>
        <v>70.43398816613333</v>
      </c>
      <c r="G5" s="10">
        <f>VLOOKUP(A5,'[1]Sheet1'!$A$91:$G$96,4,FALSE)</f>
        <v>2510</v>
      </c>
      <c r="H5" s="90">
        <f>VLOOKUP(A5,'[1]Sheet1'!$A$91:$G$96,5,FALSE)/100</f>
        <v>0.030196578523134666</v>
      </c>
      <c r="I5" s="35">
        <f>D19+K19</f>
        <v>24500.949999999997</v>
      </c>
      <c r="J5" s="89">
        <f>I5/$I$11</f>
        <v>0.01698361460828687</v>
      </c>
      <c r="K5" s="101">
        <f>G5*1000/I5</f>
        <v>102.44500723441337</v>
      </c>
      <c r="L5" s="206" t="s">
        <v>121</v>
      </c>
      <c r="N5" s="214" t="s">
        <v>121</v>
      </c>
      <c r="O5" s="213">
        <v>62.05098827855668</v>
      </c>
      <c r="P5" s="215">
        <v>1.6305532476814113</v>
      </c>
      <c r="Q5" s="213">
        <v>294.4152321305446</v>
      </c>
      <c r="R5" s="215">
        <v>3.979395289173827</v>
      </c>
    </row>
    <row r="6" spans="1:18" ht="15">
      <c r="A6" s="15" t="s">
        <v>64</v>
      </c>
      <c r="B6" s="12">
        <f>VLOOKUP(A6,'[1]Sheet1'!$A$91:$G$96,2,FALSE)</f>
        <v>11638</v>
      </c>
      <c r="C6" s="89">
        <f>VLOOKUP(A6,'[1]Sheet1'!$A$91:$G$96,3,FALSE)/100</f>
        <v>0.293792441875142</v>
      </c>
      <c r="D6" s="12">
        <f>B20+I20</f>
        <v>240560.56</v>
      </c>
      <c r="E6" s="89">
        <f aca="true" t="shared" si="0" ref="E6:E11">D6/$D$11</f>
        <v>0.22849874640385548</v>
      </c>
      <c r="F6" s="102">
        <f aca="true" t="shared" si="1" ref="F6:F11">B6*1000/D6</f>
        <v>48.378670219257884</v>
      </c>
      <c r="G6" s="12">
        <f>VLOOKUP(A6,'[1]Sheet1'!$A$91:$G$96,4,FALSE)</f>
        <v>22933</v>
      </c>
      <c r="H6" s="91">
        <f>VLOOKUP(A6,'[1]Sheet1'!$A$91:$G$96,5,FALSE)/100</f>
        <v>0.27589567142272803</v>
      </c>
      <c r="I6" s="12">
        <f>D20+K20</f>
        <v>312551.02999999997</v>
      </c>
      <c r="J6" s="89">
        <f aca="true" t="shared" si="2" ref="J6:J11">I6/$I$11</f>
        <v>0.2166547108966431</v>
      </c>
      <c r="K6" s="103">
        <f aca="true" t="shared" si="3" ref="K6:K11">G6*1000/I6</f>
        <v>73.37361838161276</v>
      </c>
      <c r="L6" s="206" t="s">
        <v>122</v>
      </c>
      <c r="N6" s="214" t="s">
        <v>122</v>
      </c>
      <c r="O6" s="213">
        <v>879.444340381523</v>
      </c>
      <c r="P6" s="215">
        <v>23.109717752226008</v>
      </c>
      <c r="Q6" s="213">
        <v>1760.5803091243392</v>
      </c>
      <c r="R6" s="215">
        <v>23.79647594196177</v>
      </c>
    </row>
    <row r="7" spans="1:18" ht="15">
      <c r="A7" s="15" t="s">
        <v>65</v>
      </c>
      <c r="B7" s="12">
        <f>VLOOKUP(A7,'[1]Sheet1'!$A$91:$G$96,2,FALSE)</f>
        <v>9184</v>
      </c>
      <c r="C7" s="89">
        <f>VLOOKUP(A7,'[1]Sheet1'!$A$91:$G$96,3,FALSE)/100</f>
        <v>0.2318430818165754</v>
      </c>
      <c r="D7" s="12">
        <f>B21+I21</f>
        <v>274126.07999999996</v>
      </c>
      <c r="E7" s="89">
        <f t="shared" si="0"/>
        <v>0.2603812762848698</v>
      </c>
      <c r="F7" s="102">
        <f t="shared" si="1"/>
        <v>33.5028319815466</v>
      </c>
      <c r="G7" s="12">
        <f>VLOOKUP(A7,'[1]Sheet1'!$A$91:$G$96,4,FALSE)</f>
        <v>21917</v>
      </c>
      <c r="H7" s="91">
        <f>VLOOKUP(A7,'[1]Sheet1'!$A$91:$G$96,5,FALSE)/100</f>
        <v>0.26367267390101295</v>
      </c>
      <c r="I7" s="12">
        <f>D21+K21</f>
        <v>384370.2</v>
      </c>
      <c r="J7" s="89">
        <f t="shared" si="2"/>
        <v>0.26643845825203294</v>
      </c>
      <c r="K7" s="92">
        <f t="shared" si="3"/>
        <v>57.02054945986968</v>
      </c>
      <c r="L7" s="206" t="s">
        <v>123</v>
      </c>
      <c r="N7" s="214" t="s">
        <v>123</v>
      </c>
      <c r="O7" s="213">
        <v>823.3360606757066</v>
      </c>
      <c r="P7" s="215">
        <v>21.63532483385001</v>
      </c>
      <c r="Q7" s="213">
        <v>1656.7637497127123</v>
      </c>
      <c r="R7" s="215">
        <v>22.393263463886992</v>
      </c>
    </row>
    <row r="8" spans="1:18" ht="15">
      <c r="A8" s="15" t="s">
        <v>66</v>
      </c>
      <c r="B8" s="12">
        <f>VLOOKUP(A8,'[1]Sheet1'!$A$91:$G$96,2,FALSE)</f>
        <v>8604</v>
      </c>
      <c r="C8" s="89">
        <f>VLOOKUP(A8,'[1]Sheet1'!$A$91:$G$96,3,FALSE)/100</f>
        <v>0.21720142377502336</v>
      </c>
      <c r="D8" s="12">
        <f>B22+I22</f>
        <v>265949.45999999996</v>
      </c>
      <c r="E8" s="89">
        <f t="shared" si="0"/>
        <v>0.252614635652587</v>
      </c>
      <c r="F8" s="102">
        <f t="shared" si="1"/>
        <v>32.35201154384747</v>
      </c>
      <c r="G8" s="12">
        <f>VLOOKUP(A8,'[1]Sheet1'!$A$91:$G$96,4,FALSE)</f>
        <v>19000</v>
      </c>
      <c r="H8" s="91">
        <f>VLOOKUP(A8,'[1]Sheet1'!$A$91:$G$96,5,FALSE)/100</f>
        <v>0.22857967806356919</v>
      </c>
      <c r="I8" s="12">
        <f>D22+K22</f>
        <v>355269.42000000004</v>
      </c>
      <c r="J8" s="89">
        <f t="shared" si="2"/>
        <v>0.24626632483187816</v>
      </c>
      <c r="K8" s="92">
        <f t="shared" si="3"/>
        <v>53.48053879785093</v>
      </c>
      <c r="L8" s="206" t="s">
        <v>124</v>
      </c>
      <c r="N8" s="214" t="s">
        <v>124</v>
      </c>
      <c r="O8" s="213">
        <v>952.6375660767637</v>
      </c>
      <c r="P8" s="215">
        <v>25.03306265255044</v>
      </c>
      <c r="Q8" s="213">
        <v>1689.7096701907662</v>
      </c>
      <c r="R8" s="215">
        <v>22.83856936670703</v>
      </c>
    </row>
    <row r="9" spans="1:18" ht="15">
      <c r="A9" s="15" t="s">
        <v>120</v>
      </c>
      <c r="B9" s="12">
        <f>VLOOKUP(A9,'[1]Sheet1'!$A$91:$G$96,2,FALSE)</f>
        <v>7895</v>
      </c>
      <c r="C9" s="89">
        <f>VLOOKUP(A9,'[1]Sheet1'!$A$91:$G$96,3,FALSE)/100</f>
        <v>0.19930325903112614</v>
      </c>
      <c r="D9" s="12">
        <f>B23+I23</f>
        <v>219553.03</v>
      </c>
      <c r="E9" s="89">
        <f t="shared" si="0"/>
        <v>0.20854454331237038</v>
      </c>
      <c r="F9" s="102">
        <f t="shared" si="1"/>
        <v>35.959421739704524</v>
      </c>
      <c r="G9" s="12">
        <f>VLOOKUP(A9,'[1]Sheet1'!$A$91:$G$96,4,FALSE)</f>
        <v>14997</v>
      </c>
      <c r="H9" s="91">
        <f>VLOOKUP(A9,'[1]Sheet1'!$A$91:$G$96,5,FALSE)/100</f>
        <v>0.18042154904838667</v>
      </c>
      <c r="I9" s="12">
        <f>D23+K23</f>
        <v>311558.06999999995</v>
      </c>
      <c r="J9" s="89">
        <f t="shared" si="2"/>
        <v>0.2159664090160448</v>
      </c>
      <c r="K9" s="92">
        <f t="shared" si="3"/>
        <v>48.135488835195325</v>
      </c>
      <c r="L9" s="206" t="s">
        <v>125</v>
      </c>
      <c r="N9" s="214" t="s">
        <v>125</v>
      </c>
      <c r="O9" s="213">
        <v>931.345569983911</v>
      </c>
      <c r="P9" s="215">
        <v>24.473559341773704</v>
      </c>
      <c r="Q9" s="213">
        <v>1726.7237589059996</v>
      </c>
      <c r="R9" s="215">
        <v>23.33886172318794</v>
      </c>
    </row>
    <row r="10" spans="1:18" ht="15.75" thickBot="1">
      <c r="A10" s="15" t="s">
        <v>70</v>
      </c>
      <c r="B10" s="12">
        <f>VLOOKUP(A10,'[1]Sheet1'!$A$91:$G$97,2,FALSE)</f>
        <v>1114</v>
      </c>
      <c r="C10" s="89">
        <f>VLOOKUP(A10,'[1]Sheet1'!$A$91:$G$97,3,FALSE)/100</f>
        <v>0.02812208113498094</v>
      </c>
      <c r="D10" s="12">
        <f>B24+I24+B25+I25</f>
        <v>35873.21</v>
      </c>
      <c r="E10" s="89">
        <f t="shared" si="0"/>
        <v>0.03407451127683712</v>
      </c>
      <c r="F10" s="102">
        <f t="shared" si="1"/>
        <v>31.05381425303172</v>
      </c>
      <c r="G10" s="12">
        <f>VLOOKUP(A10,'[1]Sheet1'!$A$91:$G$97,4,FALSE)</f>
        <v>1765</v>
      </c>
      <c r="H10" s="91">
        <f>VLOOKUP(A10,'[1]Sheet1'!$A$91:$G$97,5,FALSE)/100</f>
        <v>0.021233849041168408</v>
      </c>
      <c r="I10" s="12">
        <f>D24+K24+D25+K25</f>
        <v>54373.15</v>
      </c>
      <c r="J10" s="89">
        <f t="shared" si="2"/>
        <v>0.0376904823951142</v>
      </c>
      <c r="K10" s="92">
        <f t="shared" si="3"/>
        <v>32.46087453090358</v>
      </c>
      <c r="L10" s="206" t="s">
        <v>126</v>
      </c>
      <c r="N10" s="214" t="s">
        <v>126</v>
      </c>
      <c r="O10" s="213">
        <v>138.44550103424513</v>
      </c>
      <c r="P10" s="215">
        <v>3.638020402267788</v>
      </c>
      <c r="Q10" s="213">
        <v>226.7582222477591</v>
      </c>
      <c r="R10" s="215">
        <v>3.0649249866054986</v>
      </c>
    </row>
    <row r="11" spans="1:18" ht="15.75" thickBot="1">
      <c r="A11" s="40" t="s">
        <v>33</v>
      </c>
      <c r="B11" s="25">
        <f>VLOOKUP(A11,'[1]Sheet1'!$A$91:$G$97,2,FALSE)</f>
        <v>39613</v>
      </c>
      <c r="C11" s="94">
        <f>VLOOKUP(A11,'[1]Sheet1'!$A$91:$G$97,3,FALSE)/100</f>
        <v>1</v>
      </c>
      <c r="D11" s="41">
        <f>SUM(D5:D10)</f>
        <v>1052787.22</v>
      </c>
      <c r="E11" s="26">
        <f t="shared" si="0"/>
        <v>1</v>
      </c>
      <c r="F11" s="105">
        <f t="shared" si="1"/>
        <v>37.62678654096884</v>
      </c>
      <c r="G11" s="25">
        <f>VLOOKUP(A11,'[1]Sheet1'!$A$91:$G$97,4,FALSE)</f>
        <v>83122</v>
      </c>
      <c r="H11" s="94">
        <f>VLOOKUP(A11,'[1]Sheet1'!$A$91:$G$97,5,FALSE)/100</f>
        <v>1</v>
      </c>
      <c r="I11" s="41">
        <f>SUM(I5:I10)</f>
        <v>1442622.8199999998</v>
      </c>
      <c r="J11" s="26">
        <f t="shared" si="2"/>
        <v>1</v>
      </c>
      <c r="K11" s="95">
        <f t="shared" si="3"/>
        <v>57.61866431587434</v>
      </c>
      <c r="L11" s="210" t="s">
        <v>73</v>
      </c>
      <c r="N11" s="214" t="s">
        <v>146</v>
      </c>
      <c r="O11" s="213">
        <v>18.257417834980455</v>
      </c>
      <c r="P11" s="215">
        <v>0.4797617696508404</v>
      </c>
      <c r="Q11" s="213">
        <v>43.54080671110091</v>
      </c>
      <c r="R11" s="215">
        <v>0.5885092284768623</v>
      </c>
    </row>
    <row r="12" spans="1:18" ht="15">
      <c r="A12" s="42"/>
      <c r="B12" s="59"/>
      <c r="C12" s="44"/>
      <c r="D12" s="43"/>
      <c r="E12" s="44"/>
      <c r="F12" s="43"/>
      <c r="G12" s="59"/>
      <c r="H12" s="44"/>
      <c r="I12" s="43"/>
      <c r="J12" s="44"/>
      <c r="K12" s="43"/>
      <c r="N12" s="210" t="s">
        <v>73</v>
      </c>
      <c r="O12" s="213">
        <v>3805.5174442656794</v>
      </c>
      <c r="P12" s="215">
        <v>100</v>
      </c>
      <c r="Q12" s="213">
        <v>7398.491749023228</v>
      </c>
      <c r="R12" s="215">
        <v>100</v>
      </c>
    </row>
    <row r="13" spans="1:11" ht="15">
      <c r="A13" s="84" t="s">
        <v>39</v>
      </c>
      <c r="B13" s="46"/>
      <c r="C13" s="46"/>
      <c r="D13" s="216"/>
      <c r="E13" s="46"/>
      <c r="F13" s="46"/>
      <c r="G13" s="46"/>
      <c r="H13" s="46"/>
      <c r="I13" s="216"/>
      <c r="J13" s="46"/>
      <c r="K13" s="46"/>
    </row>
    <row r="14" spans="1:11" ht="20.25" customHeight="1">
      <c r="A14" s="274" t="s">
        <v>183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15">
      <c r="A15" s="274" t="s">
        <v>184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2:11" ht="15">
      <c r="B18" s="177" t="s">
        <v>100</v>
      </c>
      <c r="D18" s="177" t="s">
        <v>101</v>
      </c>
      <c r="E18" s="210"/>
      <c r="F18" s="214"/>
      <c r="G18" s="210"/>
      <c r="H18" s="214"/>
      <c r="I18" s="210" t="s">
        <v>100</v>
      </c>
      <c r="K18" s="177" t="s">
        <v>101</v>
      </c>
    </row>
    <row r="19" spans="1:12" ht="15">
      <c r="A19" s="177" t="s">
        <v>121</v>
      </c>
      <c r="B19" s="217">
        <v>16573.65</v>
      </c>
      <c r="C19" s="228">
        <v>0.0158</v>
      </c>
      <c r="D19" s="217">
        <v>24157.53</v>
      </c>
      <c r="E19" s="229">
        <v>0.0168</v>
      </c>
      <c r="F19" s="213"/>
      <c r="G19" s="215"/>
      <c r="H19" s="213" t="s">
        <v>121</v>
      </c>
      <c r="I19" s="231">
        <v>151.23</v>
      </c>
      <c r="J19" s="228">
        <v>0.0369</v>
      </c>
      <c r="K19" s="212">
        <v>343.42</v>
      </c>
      <c r="L19" s="228">
        <v>0.0501</v>
      </c>
    </row>
    <row r="20" spans="1:12" ht="15">
      <c r="A20" s="177" t="s">
        <v>122</v>
      </c>
      <c r="B20" s="217">
        <v>239601.52</v>
      </c>
      <c r="C20" s="228">
        <v>0.2285</v>
      </c>
      <c r="D20" s="217">
        <v>310836.61</v>
      </c>
      <c r="E20" s="229">
        <v>0.2165</v>
      </c>
      <c r="F20" s="213"/>
      <c r="G20" s="215"/>
      <c r="H20" s="213" t="s">
        <v>122</v>
      </c>
      <c r="I20" s="231">
        <v>959.04</v>
      </c>
      <c r="J20" s="228">
        <v>0.2339</v>
      </c>
      <c r="K20" s="212">
        <v>1714.42</v>
      </c>
      <c r="L20" s="228">
        <v>0.25</v>
      </c>
    </row>
    <row r="21" spans="1:12" ht="15">
      <c r="A21" s="177" t="s">
        <v>123</v>
      </c>
      <c r="B21" s="217">
        <v>273230.97</v>
      </c>
      <c r="C21" s="228">
        <v>0.2605</v>
      </c>
      <c r="D21" s="217">
        <v>382815.93</v>
      </c>
      <c r="E21" s="229">
        <v>0.2666</v>
      </c>
      <c r="F21" s="213"/>
      <c r="G21" s="215"/>
      <c r="H21" s="213" t="s">
        <v>123</v>
      </c>
      <c r="I21" s="231">
        <v>895.11</v>
      </c>
      <c r="J21" s="228">
        <v>0.2183</v>
      </c>
      <c r="K21" s="212">
        <v>1554.27</v>
      </c>
      <c r="L21" s="228">
        <v>0.2267</v>
      </c>
    </row>
    <row r="22" spans="1:12" ht="15">
      <c r="A22" s="177" t="s">
        <v>124</v>
      </c>
      <c r="B22" s="217">
        <v>265001.85</v>
      </c>
      <c r="C22" s="228">
        <v>0.2527</v>
      </c>
      <c r="D22" s="217">
        <v>353899.21</v>
      </c>
      <c r="E22" s="229">
        <v>0.2465</v>
      </c>
      <c r="F22" s="213"/>
      <c r="G22" s="215"/>
      <c r="H22" s="213" t="s">
        <v>124</v>
      </c>
      <c r="I22" s="231">
        <v>947.61</v>
      </c>
      <c r="J22" s="228">
        <v>0.2311</v>
      </c>
      <c r="K22" s="212">
        <v>1370.21</v>
      </c>
      <c r="L22" s="228">
        <v>0.1998</v>
      </c>
    </row>
    <row r="23" spans="1:12" ht="15">
      <c r="A23" s="177" t="s">
        <v>125</v>
      </c>
      <c r="B23" s="217">
        <v>218557.57</v>
      </c>
      <c r="C23" s="228">
        <v>0.2084</v>
      </c>
      <c r="D23" s="217">
        <v>309969.16</v>
      </c>
      <c r="E23" s="229">
        <v>0.2159</v>
      </c>
      <c r="F23" s="213"/>
      <c r="G23" s="215"/>
      <c r="H23" s="213" t="s">
        <v>125</v>
      </c>
      <c r="I23" s="231">
        <v>995.46</v>
      </c>
      <c r="J23" s="228">
        <v>0.2427</v>
      </c>
      <c r="K23" s="212">
        <v>1588.91</v>
      </c>
      <c r="L23" s="228">
        <v>0.2317</v>
      </c>
    </row>
    <row r="24" spans="1:12" ht="15">
      <c r="A24" s="177" t="s">
        <v>126</v>
      </c>
      <c r="B24" s="217">
        <v>31682.55</v>
      </c>
      <c r="C24" s="228">
        <v>0.0302</v>
      </c>
      <c r="D24" s="217">
        <v>46784.43</v>
      </c>
      <c r="E24" s="229">
        <v>0.0326</v>
      </c>
      <c r="F24" s="213"/>
      <c r="G24" s="215"/>
      <c r="H24" s="213" t="s">
        <v>126</v>
      </c>
      <c r="I24" s="231">
        <v>135.35</v>
      </c>
      <c r="J24" s="228">
        <v>0.033</v>
      </c>
      <c r="K24" s="212">
        <v>239.67</v>
      </c>
      <c r="L24" s="228">
        <v>0.035</v>
      </c>
    </row>
    <row r="25" spans="1:12" ht="15">
      <c r="A25" s="177" t="s">
        <v>146</v>
      </c>
      <c r="B25" s="217">
        <v>4038.15</v>
      </c>
      <c r="C25" s="228">
        <v>0.0039</v>
      </c>
      <c r="D25" s="217">
        <v>7303.54</v>
      </c>
      <c r="E25" s="229">
        <v>0.0051</v>
      </c>
      <c r="F25" s="213"/>
      <c r="G25" s="215"/>
      <c r="H25" s="213" t="s">
        <v>146</v>
      </c>
      <c r="I25" s="231">
        <v>17.16</v>
      </c>
      <c r="J25" s="228">
        <v>0.0042</v>
      </c>
      <c r="K25" s="212">
        <v>45.51</v>
      </c>
      <c r="L25" s="228">
        <v>0.0066</v>
      </c>
    </row>
    <row r="26" spans="1:12" ht="15">
      <c r="A26" s="177" t="s">
        <v>73</v>
      </c>
      <c r="B26" s="217">
        <v>1048686.26</v>
      </c>
      <c r="C26" s="228">
        <v>1</v>
      </c>
      <c r="D26" s="217">
        <v>1435766.41</v>
      </c>
      <c r="E26" s="230">
        <v>1</v>
      </c>
      <c r="F26" s="213"/>
      <c r="G26" s="215"/>
      <c r="H26" s="213" t="s">
        <v>73</v>
      </c>
      <c r="I26" s="231">
        <v>4100.96</v>
      </c>
      <c r="J26" s="228">
        <v>1</v>
      </c>
      <c r="K26" s="212">
        <v>6856.41</v>
      </c>
      <c r="L26" s="228">
        <v>1</v>
      </c>
    </row>
  </sheetData>
  <sheetProtection/>
  <mergeCells count="13">
    <mergeCell ref="A14:K14"/>
    <mergeCell ref="A15:K15"/>
    <mergeCell ref="A16:K16"/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B6" sqref="B6:K12"/>
    </sheetView>
  </sheetViews>
  <sheetFormatPr defaultColWidth="11.421875" defaultRowHeight="15"/>
  <cols>
    <col min="1" max="1" width="15.7109375" style="177" customWidth="1"/>
    <col min="2" max="11" width="14.421875" style="177" customWidth="1"/>
    <col min="12" max="16384" width="11.421875" style="177" customWidth="1"/>
  </cols>
  <sheetData>
    <row r="1" spans="1:11" ht="49.5" customHeight="1" thickBot="1" thickTop="1">
      <c r="A1" s="234" t="s">
        <v>176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43" t="s">
        <v>62</v>
      </c>
      <c r="B2" s="263" t="s">
        <v>1</v>
      </c>
      <c r="C2" s="295"/>
      <c r="D2" s="295"/>
      <c r="E2" s="295"/>
      <c r="F2" s="295"/>
      <c r="G2" s="295"/>
      <c r="H2" s="295"/>
      <c r="I2" s="295"/>
      <c r="J2" s="295"/>
      <c r="K2" s="296"/>
    </row>
    <row r="3" spans="1:11" ht="24.75" customHeight="1" thickBot="1">
      <c r="A3" s="294"/>
      <c r="B3" s="263" t="s">
        <v>30</v>
      </c>
      <c r="C3" s="264"/>
      <c r="D3" s="264"/>
      <c r="E3" s="264"/>
      <c r="F3" s="297"/>
      <c r="G3" s="263" t="s">
        <v>31</v>
      </c>
      <c r="H3" s="264"/>
      <c r="I3" s="264"/>
      <c r="J3" s="264"/>
      <c r="K3" s="297"/>
    </row>
    <row r="4" spans="1:11" ht="24.75" customHeight="1">
      <c r="A4" s="294"/>
      <c r="B4" s="279" t="s">
        <v>76</v>
      </c>
      <c r="C4" s="273"/>
      <c r="D4" s="256" t="s">
        <v>68</v>
      </c>
      <c r="E4" s="257"/>
      <c r="F4" s="298" t="s">
        <v>69</v>
      </c>
      <c r="G4" s="279" t="s">
        <v>76</v>
      </c>
      <c r="H4" s="273"/>
      <c r="I4" s="256" t="s">
        <v>68</v>
      </c>
      <c r="J4" s="257"/>
      <c r="K4" s="288" t="s">
        <v>69</v>
      </c>
    </row>
    <row r="5" spans="1:11" ht="24.75" customHeight="1" thickBot="1">
      <c r="A5" s="245"/>
      <c r="B5" s="8" t="s">
        <v>28</v>
      </c>
      <c r="C5" s="71" t="s">
        <v>29</v>
      </c>
      <c r="D5" s="8" t="s">
        <v>28</v>
      </c>
      <c r="E5" s="7" t="s">
        <v>29</v>
      </c>
      <c r="F5" s="299"/>
      <c r="G5" s="30" t="s">
        <v>28</v>
      </c>
      <c r="H5" s="71" t="s">
        <v>29</v>
      </c>
      <c r="I5" s="8" t="s">
        <v>28</v>
      </c>
      <c r="J5" s="7" t="s">
        <v>29</v>
      </c>
      <c r="K5" s="300"/>
    </row>
    <row r="6" spans="1:12" ht="15">
      <c r="A6" s="34" t="s">
        <v>63</v>
      </c>
      <c r="B6" s="10">
        <f>VLOOKUP(A6,'[1]Sheet1'!$A$80:$AE$86,6,FALSE)</f>
        <v>28</v>
      </c>
      <c r="C6" s="106">
        <f>VLOOKUP(A6,'[1]Sheet1'!$A$80:$AE$86,7,FALSE)/100</f>
        <v>0.009485094850948509</v>
      </c>
      <c r="D6" s="35">
        <v>16724.88</v>
      </c>
      <c r="E6" s="89">
        <v>0.015886287069480195</v>
      </c>
      <c r="F6" s="107">
        <f>B6*1000/D6</f>
        <v>1.674152520077872</v>
      </c>
      <c r="G6" s="10">
        <f>VLOOKUP(A6,'[1]Sheet1'!$A$80:$AE$86,16,FALSE)</f>
        <v>138</v>
      </c>
      <c r="H6" s="90">
        <f>VLOOKUP(A6,'[1]Sheet1'!$A$80:$AE$86,17,FALSE)/100</f>
        <v>0.015970373799328776</v>
      </c>
      <c r="I6" s="35">
        <v>24500.949999999997</v>
      </c>
      <c r="J6" s="89">
        <v>0.01698361460828687</v>
      </c>
      <c r="K6" s="108">
        <f>G6*1000/I6</f>
        <v>5.6324346606968305</v>
      </c>
      <c r="L6" s="206" t="s">
        <v>121</v>
      </c>
    </row>
    <row r="7" spans="1:12" ht="15">
      <c r="A7" s="37" t="s">
        <v>64</v>
      </c>
      <c r="B7" s="12">
        <f>VLOOKUP(A7,'[1]Sheet1'!$A$80:$AE$86,6,FALSE)</f>
        <v>472</v>
      </c>
      <c r="C7" s="109">
        <f>VLOOKUP(A7,'[1]Sheet1'!$A$80:$AE$86,7,FALSE)/100</f>
        <v>0.15989159891598914</v>
      </c>
      <c r="D7" s="12">
        <v>240560.56</v>
      </c>
      <c r="E7" s="89">
        <v>0.22849874640385548</v>
      </c>
      <c r="F7" s="110">
        <f aca="true" t="shared" si="0" ref="F7:F12">B7*1000/D7</f>
        <v>1.962083892721234</v>
      </c>
      <c r="G7" s="12">
        <f>VLOOKUP(A7,'[1]Sheet1'!$A$80:$AE$86,16,FALSE)</f>
        <v>1640</v>
      </c>
      <c r="H7" s="91">
        <f>VLOOKUP(A7,'[1]Sheet1'!$A$80:$AE$86,17,FALSE)/100</f>
        <v>0.18979284804999424</v>
      </c>
      <c r="I7" s="12">
        <v>312551.02999999997</v>
      </c>
      <c r="J7" s="91">
        <v>0.2166547108966431</v>
      </c>
      <c r="K7" s="110">
        <f aca="true" t="shared" si="1" ref="K7:K12">G7*1000/I7</f>
        <v>5.2471431625101355</v>
      </c>
      <c r="L7" s="206" t="s">
        <v>122</v>
      </c>
    </row>
    <row r="8" spans="1:12" ht="15">
      <c r="A8" s="37" t="s">
        <v>65</v>
      </c>
      <c r="B8" s="12">
        <f>VLOOKUP(A8,'[1]Sheet1'!$A$80:$AE$86,6,FALSE)</f>
        <v>626</v>
      </c>
      <c r="C8" s="109">
        <f>VLOOKUP(A8,'[1]Sheet1'!$A$80:$AE$86,7,FALSE)/100</f>
        <v>0.21205962059620595</v>
      </c>
      <c r="D8" s="12">
        <v>274126.07999999996</v>
      </c>
      <c r="E8" s="89">
        <v>0.2603812762848698</v>
      </c>
      <c r="F8" s="110">
        <f t="shared" si="0"/>
        <v>2.2836207339338164</v>
      </c>
      <c r="G8" s="12">
        <f>VLOOKUP(A8,'[1]Sheet1'!$A$80:$AE$86,16,FALSE)</f>
        <v>2126</v>
      </c>
      <c r="H8" s="91">
        <f>VLOOKUP(A8,'[1]Sheet1'!$A$80:$AE$86,17,FALSE)/100</f>
        <v>0.24603633838676078</v>
      </c>
      <c r="I8" s="12">
        <v>384370.2</v>
      </c>
      <c r="J8" s="91">
        <v>0.26643845825203294</v>
      </c>
      <c r="K8" s="110">
        <f t="shared" si="1"/>
        <v>5.531125982191127</v>
      </c>
      <c r="L8" s="206" t="s">
        <v>123</v>
      </c>
    </row>
    <row r="9" spans="1:12" ht="15">
      <c r="A9" s="37" t="s">
        <v>66</v>
      </c>
      <c r="B9" s="12">
        <f>VLOOKUP(A9,'[1]Sheet1'!$A$80:$AE$86,6,FALSE)</f>
        <v>777</v>
      </c>
      <c r="C9" s="109">
        <f>VLOOKUP(A9,'[1]Sheet1'!$A$80:$AE$86,7,FALSE)/100</f>
        <v>0.2632113821138211</v>
      </c>
      <c r="D9" s="12">
        <v>265949.45999999996</v>
      </c>
      <c r="E9" s="89">
        <v>0.252614635652587</v>
      </c>
      <c r="F9" s="110">
        <f t="shared" si="0"/>
        <v>2.921607737048987</v>
      </c>
      <c r="G9" s="12">
        <f>VLOOKUP(A9,'[1]Sheet1'!$A$80:$AE$86,16,FALSE)</f>
        <v>2314</v>
      </c>
      <c r="H9" s="91">
        <f>VLOOKUP(A9,'[1]Sheet1'!$A$80:$AE$86,17,FALSE)/100</f>
        <v>0.26779307950468695</v>
      </c>
      <c r="I9" s="12">
        <v>355269.42000000004</v>
      </c>
      <c r="J9" s="91">
        <v>0.24626632483187816</v>
      </c>
      <c r="K9" s="110">
        <f t="shared" si="1"/>
        <v>6.513366672538266</v>
      </c>
      <c r="L9" s="206" t="s">
        <v>124</v>
      </c>
    </row>
    <row r="10" spans="1:12" ht="15">
      <c r="A10" s="37" t="s">
        <v>120</v>
      </c>
      <c r="B10" s="12">
        <f>VLOOKUP(A10,'[1]Sheet1'!$A$80:$AE$86,6,FALSE)</f>
        <v>904</v>
      </c>
      <c r="C10" s="109">
        <f>VLOOKUP(A10,'[1]Sheet1'!$A$80:$AE$86,7,FALSE)/100</f>
        <v>0.3062330623306233</v>
      </c>
      <c r="D10" s="12">
        <v>219553.03</v>
      </c>
      <c r="E10" s="89">
        <v>0.20854454331237038</v>
      </c>
      <c r="F10" s="110">
        <f t="shared" si="0"/>
        <v>4.117456270132095</v>
      </c>
      <c r="G10" s="12">
        <f>VLOOKUP(A10,'[1]Sheet1'!$A$80:$AE$86,16,FALSE)</f>
        <v>2150</v>
      </c>
      <c r="H10" s="91">
        <f>VLOOKUP(A10,'[1]Sheet1'!$A$80:$AE$86,17,FALSE)/100</f>
        <v>0.24881379469968753</v>
      </c>
      <c r="I10" s="12">
        <v>311558.06999999995</v>
      </c>
      <c r="J10" s="91">
        <v>0.2159664090160448</v>
      </c>
      <c r="K10" s="110">
        <f t="shared" si="1"/>
        <v>6.90080022642328</v>
      </c>
      <c r="L10" s="206" t="s">
        <v>125</v>
      </c>
    </row>
    <row r="11" spans="1:12" ht="15.75" thickBot="1">
      <c r="A11" s="37" t="s">
        <v>70</v>
      </c>
      <c r="B11" s="12">
        <f>VLOOKUP(A11,'[1]Sheet1'!$A$80:$AE$86,6,FALSE)</f>
        <v>145</v>
      </c>
      <c r="C11" s="109">
        <f>VLOOKUP(A11,'[1]Sheet1'!$A$80:$AE$86,7,FALSE)/100</f>
        <v>0.04911924119241192</v>
      </c>
      <c r="D11" s="12">
        <v>35873.21</v>
      </c>
      <c r="E11" s="89">
        <v>0.03407451127683712</v>
      </c>
      <c r="F11" s="111">
        <f t="shared" si="0"/>
        <v>4.042013524856014</v>
      </c>
      <c r="G11" s="12">
        <f>VLOOKUP(A11,'[1]Sheet1'!$A$80:$AE$86,16,FALSE)</f>
        <v>273</v>
      </c>
      <c r="H11" s="91">
        <f>VLOOKUP(A11,'[1]Sheet1'!$A$80:$AE$86,17,FALSE)/100</f>
        <v>0.03159356555954172</v>
      </c>
      <c r="I11" s="12">
        <v>54373.15</v>
      </c>
      <c r="J11" s="91">
        <v>0.0376904823951142</v>
      </c>
      <c r="K11" s="110">
        <f t="shared" si="1"/>
        <v>5.020860479850809</v>
      </c>
      <c r="L11" s="206" t="s">
        <v>126</v>
      </c>
    </row>
    <row r="12" spans="1:12" ht="15.75" thickBot="1">
      <c r="A12" s="40" t="s">
        <v>33</v>
      </c>
      <c r="B12" s="41">
        <f>VLOOKUP(A12,'[1]Sheet1'!$A$80:$AE$86,6,FALSE)</f>
        <v>2952</v>
      </c>
      <c r="C12" s="113">
        <f>VLOOKUP(A12,'[1]Sheet1'!$A$80:$AE$86,7,FALSE)/100</f>
        <v>1</v>
      </c>
      <c r="D12" s="41">
        <v>1052787.22</v>
      </c>
      <c r="E12" s="26">
        <v>1</v>
      </c>
      <c r="F12" s="114">
        <f t="shared" si="0"/>
        <v>2.803985405521925</v>
      </c>
      <c r="G12" s="41">
        <f>VLOOKUP(A12,'[1]Sheet1'!$A$80:$AE$86,16,FALSE)</f>
        <v>8641</v>
      </c>
      <c r="H12" s="113">
        <f>VLOOKUP(A12,'[1]Sheet1'!$A$80:$AE$86,17,FALSE)/100</f>
        <v>1</v>
      </c>
      <c r="I12" s="41">
        <v>1442622.8199999998</v>
      </c>
      <c r="J12" s="94">
        <v>1</v>
      </c>
      <c r="K12" s="114">
        <f t="shared" si="1"/>
        <v>5.9897846340736525</v>
      </c>
      <c r="L12" s="210" t="s">
        <v>73</v>
      </c>
    </row>
    <row r="13" spans="1:11" ht="15">
      <c r="A13" s="42"/>
      <c r="B13" s="43"/>
      <c r="C13" s="44"/>
      <c r="D13" s="43"/>
      <c r="E13" s="44"/>
      <c r="F13" s="96"/>
      <c r="G13" s="43"/>
      <c r="H13" s="44"/>
      <c r="I13" s="43"/>
      <c r="J13" s="44"/>
      <c r="K13" s="96"/>
    </row>
    <row r="14" spans="1:11" ht="15">
      <c r="A14" s="84" t="s">
        <v>39</v>
      </c>
      <c r="B14" s="84"/>
      <c r="C14" s="84"/>
      <c r="D14" s="46"/>
      <c r="E14" s="46"/>
      <c r="F14" s="46"/>
      <c r="G14" s="97"/>
      <c r="H14" s="97"/>
      <c r="I14" s="97"/>
      <c r="J14" s="97"/>
      <c r="K14" s="97"/>
    </row>
    <row r="15" spans="1:11" ht="15">
      <c r="A15" s="274" t="s">
        <v>186</v>
      </c>
      <c r="B15" s="278"/>
      <c r="C15" s="278"/>
      <c r="D15" s="278"/>
      <c r="E15" s="278"/>
      <c r="F15" s="278"/>
      <c r="G15" s="301"/>
      <c r="H15" s="301"/>
      <c r="I15" s="301"/>
      <c r="J15" s="301"/>
      <c r="K15" s="301"/>
    </row>
    <row r="16" spans="1:11" ht="15">
      <c r="A16" s="274" t="s">
        <v>184</v>
      </c>
      <c r="B16" s="278"/>
      <c r="C16" s="278"/>
      <c r="D16" s="278"/>
      <c r="E16" s="278"/>
      <c r="F16" s="278"/>
      <c r="G16" s="301"/>
      <c r="H16" s="301"/>
      <c r="I16" s="301"/>
      <c r="J16" s="301"/>
      <c r="K16" s="301"/>
    </row>
    <row r="17" spans="1:11" ht="15">
      <c r="A17" s="302"/>
      <c r="B17" s="303"/>
      <c r="C17" s="303"/>
      <c r="D17" s="303"/>
      <c r="E17" s="303"/>
      <c r="F17" s="303"/>
      <c r="G17" s="304"/>
      <c r="H17" s="304"/>
      <c r="I17" s="304"/>
      <c r="J17" s="304"/>
      <c r="K17" s="304"/>
    </row>
    <row r="18" spans="1:11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</sheetData>
  <sheetProtection/>
  <mergeCells count="14">
    <mergeCell ref="K4:K5"/>
    <mergeCell ref="A15:K15"/>
    <mergeCell ref="A16:K16"/>
    <mergeCell ref="A17:K17"/>
    <mergeCell ref="A1:K1"/>
    <mergeCell ref="A2:A5"/>
    <mergeCell ref="B2:K2"/>
    <mergeCell ref="B3:F3"/>
    <mergeCell ref="G3:K3"/>
    <mergeCell ref="B4:C4"/>
    <mergeCell ref="D4:E4"/>
    <mergeCell ref="F4:F5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Q9" sqref="Q9"/>
    </sheetView>
  </sheetViews>
  <sheetFormatPr defaultColWidth="11.421875" defaultRowHeight="15"/>
  <cols>
    <col min="1" max="1" width="30.7109375" style="177" customWidth="1"/>
    <col min="2" max="16" width="12.00390625" style="177" customWidth="1"/>
    <col min="17" max="17" width="25.00390625" style="177" customWidth="1"/>
    <col min="18" max="16384" width="11.421875" style="177" customWidth="1"/>
  </cols>
  <sheetData>
    <row r="1" spans="1:16" ht="24.75" customHeight="1" thickBot="1" thickTop="1">
      <c r="A1" s="234" t="s">
        <v>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6" ht="24.75" customHeight="1" thickBot="1" thickTop="1">
      <c r="A2" s="234" t="s">
        <v>177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1:16" ht="24.75" customHeight="1" thickBot="1" thickTop="1">
      <c r="A3" s="243" t="s">
        <v>77</v>
      </c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58" t="s">
        <v>166</v>
      </c>
    </row>
    <row r="4" spans="1:16" ht="24.75" customHeight="1">
      <c r="A4" s="294"/>
      <c r="B4" s="256">
        <v>2012</v>
      </c>
      <c r="C4" s="305"/>
      <c r="D4" s="256">
        <v>2013</v>
      </c>
      <c r="E4" s="305"/>
      <c r="F4" s="256">
        <v>2014</v>
      </c>
      <c r="G4" s="305"/>
      <c r="H4" s="256">
        <v>2015</v>
      </c>
      <c r="I4" s="305"/>
      <c r="J4" s="256">
        <v>2016</v>
      </c>
      <c r="K4" s="305"/>
      <c r="L4" s="256">
        <v>2017</v>
      </c>
      <c r="M4" s="305"/>
      <c r="N4" s="256">
        <v>2018</v>
      </c>
      <c r="O4" s="305"/>
      <c r="P4" s="244"/>
    </row>
    <row r="5" spans="1:16" ht="24.75" customHeight="1" thickBot="1">
      <c r="A5" s="245"/>
      <c r="B5" s="8" t="s">
        <v>28</v>
      </c>
      <c r="C5" s="88" t="s">
        <v>29</v>
      </c>
      <c r="D5" s="8" t="s">
        <v>28</v>
      </c>
      <c r="E5" s="88" t="s">
        <v>29</v>
      </c>
      <c r="F5" s="8" t="s">
        <v>28</v>
      </c>
      <c r="G5" s="88" t="s">
        <v>29</v>
      </c>
      <c r="H5" s="8" t="s">
        <v>28</v>
      </c>
      <c r="I5" s="88" t="s">
        <v>29</v>
      </c>
      <c r="J5" s="8" t="s">
        <v>28</v>
      </c>
      <c r="K5" s="88" t="s">
        <v>29</v>
      </c>
      <c r="L5" s="8" t="s">
        <v>28</v>
      </c>
      <c r="M5" s="88" t="s">
        <v>29</v>
      </c>
      <c r="N5" s="8" t="s">
        <v>28</v>
      </c>
      <c r="O5" s="88" t="s">
        <v>29</v>
      </c>
      <c r="P5" s="259"/>
    </row>
    <row r="6" spans="1:17" ht="24.75" customHeight="1" thickBot="1">
      <c r="A6" s="115" t="s">
        <v>78</v>
      </c>
      <c r="B6" s="116">
        <v>7434</v>
      </c>
      <c r="C6" s="117">
        <v>0.05501857635548187</v>
      </c>
      <c r="D6" s="116">
        <v>7017</v>
      </c>
      <c r="E6" s="117">
        <v>0.055371431276928174</v>
      </c>
      <c r="F6" s="116">
        <v>6820</v>
      </c>
      <c r="G6" s="117">
        <v>0.05627294855398325</v>
      </c>
      <c r="H6" s="116">
        <v>6374</v>
      </c>
      <c r="I6" s="117">
        <v>0.05473734832155401</v>
      </c>
      <c r="J6" s="116">
        <v>6822</v>
      </c>
      <c r="K6" s="117">
        <v>0.056905957524899485</v>
      </c>
      <c r="L6" s="116">
        <v>6806</v>
      </c>
      <c r="M6" s="117">
        <v>0.056289336784907905</v>
      </c>
      <c r="N6" s="116">
        <f>VLOOKUP(Q6,'[1]Sheet1'!$A$103:$C$115,2,FALSE)</f>
        <v>6959</v>
      </c>
      <c r="O6" s="117">
        <f>VLOOKUP(Q6,'[1]Sheet1'!$A$103:$C$115,3,FALSE)/100</f>
        <v>0.05669939300118141</v>
      </c>
      <c r="P6" s="118">
        <f aca="true" t="shared" si="0" ref="P6:P12">(N6-L6)/L6</f>
        <v>0.02248016456068175</v>
      </c>
      <c r="Q6" s="207" t="s">
        <v>127</v>
      </c>
    </row>
    <row r="7" spans="1:17" ht="15">
      <c r="A7" s="169" t="s">
        <v>79</v>
      </c>
      <c r="B7" s="119">
        <v>23198</v>
      </c>
      <c r="C7" s="89">
        <v>0.17168696990778431</v>
      </c>
      <c r="D7" s="119">
        <v>21640</v>
      </c>
      <c r="E7" s="89">
        <v>0.1707621166927071</v>
      </c>
      <c r="F7" s="119">
        <v>20733</v>
      </c>
      <c r="G7" s="89">
        <v>0.1710714138372045</v>
      </c>
      <c r="H7" s="119">
        <v>20023</v>
      </c>
      <c r="I7" s="89">
        <v>0.17194947057459617</v>
      </c>
      <c r="J7" s="119">
        <v>20408</v>
      </c>
      <c r="K7" s="89">
        <v>0.17023406349577083</v>
      </c>
      <c r="L7" s="119">
        <v>20549</v>
      </c>
      <c r="M7" s="89">
        <v>0.16995145189436858</v>
      </c>
      <c r="N7" s="119">
        <f>VLOOKUP(Q7,'[1]Sheet1'!$A$103:$C$115,2,FALSE)</f>
        <v>21045</v>
      </c>
      <c r="O7" s="89">
        <f>VLOOKUP(Q7,'[1]Sheet1'!$A$103:$C$115,3,FALSE)/100</f>
        <v>0.1714669817085591</v>
      </c>
      <c r="P7" s="14">
        <f t="shared" si="0"/>
        <v>0.024137427612049248</v>
      </c>
      <c r="Q7" s="207" t="s">
        <v>128</v>
      </c>
    </row>
    <row r="8" spans="1:17" ht="15">
      <c r="A8" s="170" t="s">
        <v>80</v>
      </c>
      <c r="B8" s="120">
        <v>11902</v>
      </c>
      <c r="C8" s="91">
        <v>0.08808596930090735</v>
      </c>
      <c r="D8" s="120">
        <v>11062</v>
      </c>
      <c r="E8" s="91">
        <v>0.08729069015040324</v>
      </c>
      <c r="F8" s="120">
        <v>10443</v>
      </c>
      <c r="G8" s="91">
        <v>0.08616692107760221</v>
      </c>
      <c r="H8" s="120">
        <v>9779</v>
      </c>
      <c r="I8" s="91">
        <v>0.08397811880082784</v>
      </c>
      <c r="J8" s="120">
        <v>9959</v>
      </c>
      <c r="K8" s="91">
        <v>0.08307335546620843</v>
      </c>
      <c r="L8" s="120">
        <v>9950</v>
      </c>
      <c r="M8" s="91">
        <v>0.0822919337363846</v>
      </c>
      <c r="N8" s="120">
        <f>VLOOKUP(Q8,'[1]Sheet1'!$A$103:$C$115,2,FALSE)</f>
        <v>10175</v>
      </c>
      <c r="O8" s="91">
        <f>VLOOKUP(Q8,'[1]Sheet1'!$A$103:$C$115,3,FALSE)/100</f>
        <v>0.08290218764003748</v>
      </c>
      <c r="P8" s="19">
        <f t="shared" si="0"/>
        <v>0.022613065326633167</v>
      </c>
      <c r="Q8" s="207" t="s">
        <v>129</v>
      </c>
    </row>
    <row r="9" spans="1:17" ht="15">
      <c r="A9" s="171" t="s">
        <v>81</v>
      </c>
      <c r="B9" s="121">
        <v>19931</v>
      </c>
      <c r="C9" s="93">
        <v>0.1475081040275907</v>
      </c>
      <c r="D9" s="121">
        <v>19140</v>
      </c>
      <c r="E9" s="93">
        <v>0.1510345154112021</v>
      </c>
      <c r="F9" s="121">
        <v>18175</v>
      </c>
      <c r="G9" s="93">
        <v>0.14996493254672222</v>
      </c>
      <c r="H9" s="121">
        <v>17236</v>
      </c>
      <c r="I9" s="93">
        <v>0.1480158355303271</v>
      </c>
      <c r="J9" s="121">
        <v>17357</v>
      </c>
      <c r="K9" s="93">
        <v>0.14478403763700975</v>
      </c>
      <c r="L9" s="121">
        <v>17851</v>
      </c>
      <c r="M9" s="93">
        <v>0.1476375185053469</v>
      </c>
      <c r="N9" s="121">
        <f>VLOOKUP(Q9,'[1]Sheet1'!$A$103:$C$115,2,FALSE)</f>
        <v>18100</v>
      </c>
      <c r="O9" s="93">
        <f>VLOOKUP(Q9,'[1]Sheet1'!$A$103:$C$115,3,FALSE)/100</f>
        <v>0.1474721961950544</v>
      </c>
      <c r="P9" s="19">
        <f t="shared" si="0"/>
        <v>0.013948798386645006</v>
      </c>
      <c r="Q9" s="207" t="s">
        <v>130</v>
      </c>
    </row>
    <row r="10" spans="1:17" ht="15">
      <c r="A10" s="171" t="s">
        <v>82</v>
      </c>
      <c r="B10" s="121">
        <v>10577</v>
      </c>
      <c r="C10" s="93">
        <v>0.07827972586924022</v>
      </c>
      <c r="D10" s="121">
        <v>10216</v>
      </c>
      <c r="E10" s="93">
        <v>0.08061486987674195</v>
      </c>
      <c r="F10" s="121">
        <v>9815</v>
      </c>
      <c r="G10" s="93">
        <v>0.08098518915796857</v>
      </c>
      <c r="H10" s="121">
        <v>9592</v>
      </c>
      <c r="I10" s="93">
        <v>0.08237223801386039</v>
      </c>
      <c r="J10" s="121">
        <v>9925</v>
      </c>
      <c r="K10" s="93">
        <v>0.08278974324752672</v>
      </c>
      <c r="L10" s="121">
        <v>9739</v>
      </c>
      <c r="M10" s="93">
        <v>0.08054684850840702</v>
      </c>
      <c r="N10" s="121">
        <f>VLOOKUP(Q10,'[1]Sheet1'!$A$103:$C$115,2,FALSE)</f>
        <v>9735</v>
      </c>
      <c r="O10" s="93">
        <f>VLOOKUP(Q10,'[1]Sheet1'!$A$103:$C$115,3,FALSE)/100</f>
        <v>0.07931722817452234</v>
      </c>
      <c r="P10" s="122">
        <f t="shared" si="0"/>
        <v>-0.00041071978642571105</v>
      </c>
      <c r="Q10" s="207" t="s">
        <v>131</v>
      </c>
    </row>
    <row r="11" spans="1:17" ht="15.75" thickBot="1">
      <c r="A11" s="170" t="s">
        <v>83</v>
      </c>
      <c r="B11" s="120">
        <v>18124</v>
      </c>
      <c r="C11" s="91">
        <v>0.13413460826832843</v>
      </c>
      <c r="D11" s="120">
        <v>17247</v>
      </c>
      <c r="E11" s="91">
        <v>0.13609677572084655</v>
      </c>
      <c r="F11" s="120">
        <v>16459</v>
      </c>
      <c r="G11" s="91">
        <v>0.13580593258797805</v>
      </c>
      <c r="H11" s="120">
        <v>16253</v>
      </c>
      <c r="I11" s="91">
        <v>0.13957422690150884</v>
      </c>
      <c r="J11" s="120">
        <v>16751</v>
      </c>
      <c r="K11" s="91">
        <v>0.13972906691580053</v>
      </c>
      <c r="L11" s="120">
        <v>16832</v>
      </c>
      <c r="M11" s="91">
        <v>0.13920983202520865</v>
      </c>
      <c r="N11" s="120">
        <f>VLOOKUP(Q11,'[1]Sheet1'!$A$103:$C$115,2,FALSE)</f>
        <v>16976</v>
      </c>
      <c r="O11" s="91">
        <f>VLOOKUP(Q11,'[1]Sheet1'!$A$103:$C$115,3,FALSE)/100</f>
        <v>0.138314254287693</v>
      </c>
      <c r="P11" s="23">
        <f t="shared" si="0"/>
        <v>0.008555133079847909</v>
      </c>
      <c r="Q11" s="207" t="s">
        <v>132</v>
      </c>
    </row>
    <row r="12" spans="1:17" ht="24.75" customHeight="1" thickBot="1">
      <c r="A12" s="115" t="s">
        <v>84</v>
      </c>
      <c r="B12" s="116">
        <v>83732</v>
      </c>
      <c r="C12" s="117">
        <v>0.619695377373851</v>
      </c>
      <c r="D12" s="116">
        <v>79305</v>
      </c>
      <c r="E12" s="117">
        <v>0.6257989678519009</v>
      </c>
      <c r="F12" s="116">
        <v>75625</v>
      </c>
      <c r="G12" s="117">
        <v>0.6239943892074755</v>
      </c>
      <c r="H12" s="116">
        <v>72883</v>
      </c>
      <c r="I12" s="117">
        <v>0.6258898898211204</v>
      </c>
      <c r="J12" s="116">
        <v>74400</v>
      </c>
      <c r="K12" s="117">
        <v>0.6206102667623162</v>
      </c>
      <c r="L12" s="116">
        <v>74921</v>
      </c>
      <c r="M12" s="117">
        <v>0.6196375846697157</v>
      </c>
      <c r="N12" s="116">
        <f>SUM(N7:N11)</f>
        <v>76031</v>
      </c>
      <c r="O12" s="117">
        <f>N12/N20</f>
        <v>0.6194728480058663</v>
      </c>
      <c r="P12" s="123">
        <f t="shared" si="0"/>
        <v>0.014815605771412554</v>
      </c>
      <c r="Q12" s="209"/>
    </row>
    <row r="13" spans="1:17" ht="15">
      <c r="A13" s="172" t="s">
        <v>85</v>
      </c>
      <c r="B13" s="124">
        <v>3063</v>
      </c>
      <c r="C13" s="90">
        <v>0.02266907443863882</v>
      </c>
      <c r="D13" s="124">
        <v>2750</v>
      </c>
      <c r="E13" s="90">
        <v>0.021700361409655478</v>
      </c>
      <c r="F13" s="124">
        <v>2651</v>
      </c>
      <c r="G13" s="90">
        <v>0.02187383967985478</v>
      </c>
      <c r="H13" s="124">
        <v>2583</v>
      </c>
      <c r="I13" s="90">
        <v>0.02218176509485002</v>
      </c>
      <c r="J13" s="124">
        <v>2619</v>
      </c>
      <c r="K13" s="90">
        <v>0.02184648237433476</v>
      </c>
      <c r="L13" s="124">
        <v>2696</v>
      </c>
      <c r="M13" s="90">
        <v>0.022297392296813358</v>
      </c>
      <c r="N13" s="124">
        <f>VLOOKUP(Q13,'[1]Sheet1'!$A$103:$C$115,2,FALSE)</f>
        <v>2695</v>
      </c>
      <c r="O13" s="90">
        <f>VLOOKUP(Q13,'[1]Sheet1'!$A$103:$C$115,3,FALSE)/100</f>
        <v>0.021957876726280197</v>
      </c>
      <c r="P13" s="14">
        <f aca="true" t="shared" si="1" ref="P13:P20">(N13-L13)/L13</f>
        <v>-0.000370919881305638</v>
      </c>
      <c r="Q13" s="207" t="s">
        <v>133</v>
      </c>
    </row>
    <row r="14" spans="1:17" ht="15">
      <c r="A14" s="169" t="s">
        <v>86</v>
      </c>
      <c r="B14" s="119">
        <v>15509</v>
      </c>
      <c r="C14" s="89">
        <v>0.11478115425035895</v>
      </c>
      <c r="D14" s="119">
        <v>14113</v>
      </c>
      <c r="E14" s="89">
        <v>0.11136625475435191</v>
      </c>
      <c r="F14" s="119">
        <v>13767</v>
      </c>
      <c r="G14" s="89">
        <v>0.1135937951235612</v>
      </c>
      <c r="H14" s="119">
        <v>13116</v>
      </c>
      <c r="I14" s="89">
        <v>0.11263493263029532</v>
      </c>
      <c r="J14" s="119">
        <v>13535</v>
      </c>
      <c r="K14" s="89">
        <v>0.11290268764284882</v>
      </c>
      <c r="L14" s="119">
        <v>13685</v>
      </c>
      <c r="M14" s="89">
        <v>0.11318242343541945</v>
      </c>
      <c r="N14" s="119">
        <f>VLOOKUP(Q14,'[1]Sheet1'!$A$103:$C$115,2,FALSE)</f>
        <v>13793</v>
      </c>
      <c r="O14" s="89">
        <f>VLOOKUP(Q14,'[1]Sheet1'!$A$103:$C$115,3,FALSE)/100</f>
        <v>0.11238033160875056</v>
      </c>
      <c r="P14" s="125">
        <f t="shared" si="1"/>
        <v>0.007891852393131166</v>
      </c>
      <c r="Q14" s="207" t="s">
        <v>134</v>
      </c>
    </row>
    <row r="15" spans="1:17" ht="15">
      <c r="A15" s="170" t="s">
        <v>87</v>
      </c>
      <c r="B15" s="120">
        <v>13484</v>
      </c>
      <c r="C15" s="91">
        <v>0.09979425391139596</v>
      </c>
      <c r="D15" s="120">
        <v>12327</v>
      </c>
      <c r="E15" s="91">
        <v>0.09727285639884475</v>
      </c>
      <c r="F15" s="120">
        <v>11497</v>
      </c>
      <c r="G15" s="91">
        <v>0.09486364949049053</v>
      </c>
      <c r="H15" s="120">
        <v>11139</v>
      </c>
      <c r="I15" s="91">
        <v>0.09565725179695483</v>
      </c>
      <c r="J15" s="120">
        <v>11460</v>
      </c>
      <c r="K15" s="91">
        <v>0.09559400076742129</v>
      </c>
      <c r="L15" s="120">
        <v>11442</v>
      </c>
      <c r="M15" s="91">
        <v>0.09463158852379022</v>
      </c>
      <c r="N15" s="120">
        <f>VLOOKUP(Q15,'[1]Sheet1'!$A$103:$C$115,2,FALSE)</f>
        <v>11726</v>
      </c>
      <c r="O15" s="91">
        <f>VLOOKUP(Q15,'[1]Sheet1'!$A$103:$C$115,3,FALSE)/100</f>
        <v>0.09553916975597833</v>
      </c>
      <c r="P15" s="19">
        <f t="shared" si="1"/>
        <v>0.024820835518266037</v>
      </c>
      <c r="Q15" s="207" t="s">
        <v>135</v>
      </c>
    </row>
    <row r="16" spans="1:17" ht="15">
      <c r="A16" s="170" t="s">
        <v>88</v>
      </c>
      <c r="B16" s="120">
        <v>1928</v>
      </c>
      <c r="C16" s="91">
        <v>0.014269009310380555</v>
      </c>
      <c r="D16" s="120">
        <v>1831</v>
      </c>
      <c r="E16" s="91">
        <v>0.014448495178574246</v>
      </c>
      <c r="F16" s="120">
        <v>1661</v>
      </c>
      <c r="G16" s="91">
        <v>0.013705185857502373</v>
      </c>
      <c r="H16" s="120">
        <v>1776</v>
      </c>
      <c r="I16" s="91">
        <v>0.01525157367729525</v>
      </c>
      <c r="J16" s="120">
        <v>1827</v>
      </c>
      <c r="K16" s="91">
        <v>0.015239985986219782</v>
      </c>
      <c r="L16" s="120">
        <v>1879</v>
      </c>
      <c r="M16" s="91">
        <v>0.015540356129715242</v>
      </c>
      <c r="N16" s="120">
        <f>VLOOKUP(Q16,'[1]Sheet1'!$A$103:$C$115,2,FALSE)</f>
        <v>1883</v>
      </c>
      <c r="O16" s="91">
        <f>VLOOKUP(Q16,'[1]Sheet1'!$A$103:$C$115,3,FALSE)/100</f>
        <v>0.015341996985374997</v>
      </c>
      <c r="P16" s="19">
        <f t="shared" si="1"/>
        <v>0.0021287919105907396</v>
      </c>
      <c r="Q16" s="207" t="s">
        <v>136</v>
      </c>
    </row>
    <row r="17" spans="1:17" ht="15.75" thickBot="1">
      <c r="A17" s="170" t="s">
        <v>89</v>
      </c>
      <c r="B17" s="120">
        <v>5168</v>
      </c>
      <c r="C17" s="91">
        <v>0.03824804985272132</v>
      </c>
      <c r="D17" s="120">
        <v>4847</v>
      </c>
      <c r="E17" s="91">
        <v>0.03824787336458185</v>
      </c>
      <c r="F17" s="120">
        <v>4887</v>
      </c>
      <c r="G17" s="91">
        <v>0.04032344568670325</v>
      </c>
      <c r="H17" s="120">
        <v>4485</v>
      </c>
      <c r="I17" s="91">
        <v>0.03851537609384527</v>
      </c>
      <c r="J17" s="120">
        <v>4824</v>
      </c>
      <c r="K17" s="91">
        <v>0.040239568909427606</v>
      </c>
      <c r="L17" s="120">
        <v>4818</v>
      </c>
      <c r="M17" s="91">
        <v>0.039847491129839305</v>
      </c>
      <c r="N17" s="120">
        <f>VLOOKUP(Q17,'[1]Sheet1'!$A$103:$C$115,2,FALSE)</f>
        <v>4972</v>
      </c>
      <c r="O17" s="91">
        <f>VLOOKUP(Q17,'[1]Sheet1'!$A$103:$C$115,3,FALSE)/100</f>
        <v>0.040510041960321014</v>
      </c>
      <c r="P17" s="19">
        <f t="shared" si="1"/>
        <v>0.0319634703196347</v>
      </c>
      <c r="Q17" s="207" t="s">
        <v>137</v>
      </c>
    </row>
    <row r="18" spans="1:17" ht="24.75" customHeight="1" thickBot="1">
      <c r="A18" s="115" t="s">
        <v>90</v>
      </c>
      <c r="B18" s="116">
        <v>39152</v>
      </c>
      <c r="C18" s="117">
        <v>0.2897615417634956</v>
      </c>
      <c r="D18" s="116">
        <v>35868</v>
      </c>
      <c r="E18" s="117">
        <v>0.2830358411060082</v>
      </c>
      <c r="F18" s="116">
        <v>34463</v>
      </c>
      <c r="G18" s="117">
        <v>0.28435991583811215</v>
      </c>
      <c r="H18" s="116">
        <v>33099</v>
      </c>
      <c r="I18" s="117">
        <v>0.2842408992932407</v>
      </c>
      <c r="J18" s="116">
        <v>34265</v>
      </c>
      <c r="K18" s="117">
        <v>0.28582272568025224</v>
      </c>
      <c r="L18" s="116">
        <v>34520</v>
      </c>
      <c r="M18" s="117">
        <v>0.2854992515155776</v>
      </c>
      <c r="N18" s="116">
        <f>SUM(N13:N17)</f>
        <v>35069</v>
      </c>
      <c r="O18" s="117">
        <f>N18/N20</f>
        <v>0.28572941703670507</v>
      </c>
      <c r="P18" s="123">
        <f t="shared" si="1"/>
        <v>0.01590382387022016</v>
      </c>
      <c r="Q18" s="209"/>
    </row>
    <row r="19" spans="1:17" ht="15.75" thickBot="1">
      <c r="A19" s="173" t="s">
        <v>42</v>
      </c>
      <c r="B19" s="126">
        <v>4800</v>
      </c>
      <c r="C19" s="104">
        <v>0.03552450450717151</v>
      </c>
      <c r="D19" s="126">
        <v>4536</v>
      </c>
      <c r="E19" s="104">
        <v>0.035793759765162636</v>
      </c>
      <c r="F19" s="126">
        <v>4287</v>
      </c>
      <c r="G19" s="104">
        <v>0.03537274640042906</v>
      </c>
      <c r="H19" s="126">
        <v>4091</v>
      </c>
      <c r="I19" s="104">
        <v>0.035131862564084945</v>
      </c>
      <c r="J19" s="126">
        <v>4395</v>
      </c>
      <c r="K19" s="104">
        <v>0.03666105003253199</v>
      </c>
      <c r="L19" s="126">
        <v>4664</v>
      </c>
      <c r="M19" s="104">
        <v>0.03857382702979878</v>
      </c>
      <c r="N19" s="126">
        <f>VLOOKUP(Q19,'[1]Sheet1'!$A$103:$C$115,2,FALSE)</f>
        <v>4676</v>
      </c>
      <c r="O19" s="104">
        <f>VLOOKUP(Q19,'[1]Sheet1'!$A$103:$C$115,3,FALSE)/100</f>
        <v>0.03809834195624719</v>
      </c>
      <c r="P19" s="127">
        <f t="shared" si="1"/>
        <v>0.002572898799313894</v>
      </c>
      <c r="Q19" s="207" t="s">
        <v>138</v>
      </c>
    </row>
    <row r="20" spans="1:17" ht="15.75" thickBot="1">
      <c r="A20" s="40" t="s">
        <v>33</v>
      </c>
      <c r="B20" s="25">
        <v>135118</v>
      </c>
      <c r="C20" s="94">
        <v>1</v>
      </c>
      <c r="D20" s="25">
        <v>126726</v>
      </c>
      <c r="E20" s="94">
        <v>1</v>
      </c>
      <c r="F20" s="25">
        <v>121195</v>
      </c>
      <c r="G20" s="94">
        <v>1</v>
      </c>
      <c r="H20" s="25">
        <v>116447</v>
      </c>
      <c r="I20" s="94">
        <v>1</v>
      </c>
      <c r="J20" s="25">
        <v>119882</v>
      </c>
      <c r="K20" s="94">
        <v>1</v>
      </c>
      <c r="L20" s="25">
        <v>120911</v>
      </c>
      <c r="M20" s="94">
        <v>1</v>
      </c>
      <c r="N20" s="25">
        <f>VLOOKUP(Q20,'[1]Sheet1'!$A$103:$C$115,2,FALSE)</f>
        <v>122735</v>
      </c>
      <c r="O20" s="94">
        <f>VLOOKUP(Q20,'[1]Sheet1'!$A$103:$C$115,3,FALSE)/100</f>
        <v>1</v>
      </c>
      <c r="P20" s="28">
        <f t="shared" si="1"/>
        <v>0.015085476093986486</v>
      </c>
      <c r="Q20" s="208" t="s">
        <v>73</v>
      </c>
    </row>
    <row r="22" spans="12:14" ht="15">
      <c r="L22" s="212"/>
      <c r="N22" s="212"/>
    </row>
  </sheetData>
  <sheetProtection/>
  <mergeCells count="12">
    <mergeCell ref="J4:K4"/>
    <mergeCell ref="L4:M4"/>
    <mergeCell ref="P3:P5"/>
    <mergeCell ref="A1:P1"/>
    <mergeCell ref="A2:P2"/>
    <mergeCell ref="A3:A5"/>
    <mergeCell ref="B3:O3"/>
    <mergeCell ref="H4:I4"/>
    <mergeCell ref="N4:O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M5" sqref="M5"/>
    </sheetView>
  </sheetViews>
  <sheetFormatPr defaultColWidth="11.421875" defaultRowHeight="15"/>
  <cols>
    <col min="1" max="1" width="30.7109375" style="177" customWidth="1"/>
    <col min="2" max="11" width="11.28125" style="177" customWidth="1"/>
    <col min="12" max="16384" width="11.421875" style="177" customWidth="1"/>
  </cols>
  <sheetData>
    <row r="1" spans="1:11" ht="34.5" customHeight="1" thickBot="1" thickTop="1">
      <c r="A1" s="234" t="s">
        <v>178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37" t="s">
        <v>77</v>
      </c>
      <c r="B2" s="264" t="s">
        <v>34</v>
      </c>
      <c r="C2" s="264"/>
      <c r="D2" s="264"/>
      <c r="E2" s="264"/>
      <c r="F2" s="264"/>
      <c r="G2" s="264"/>
      <c r="H2" s="264"/>
      <c r="I2" s="297"/>
      <c r="J2" s="252" t="s">
        <v>33</v>
      </c>
      <c r="K2" s="265"/>
    </row>
    <row r="3" spans="1:11" ht="24.75" customHeight="1">
      <c r="A3" s="306"/>
      <c r="B3" s="256" t="s">
        <v>35</v>
      </c>
      <c r="C3" s="257"/>
      <c r="D3" s="256" t="s">
        <v>36</v>
      </c>
      <c r="E3" s="257"/>
      <c r="F3" s="256" t="s">
        <v>37</v>
      </c>
      <c r="G3" s="257"/>
      <c r="H3" s="246" t="s">
        <v>38</v>
      </c>
      <c r="I3" s="247"/>
      <c r="J3" s="254"/>
      <c r="K3" s="262"/>
    </row>
    <row r="4" spans="1:11" ht="24.75" customHeight="1" thickBot="1">
      <c r="A4" s="307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30" t="s">
        <v>28</v>
      </c>
      <c r="I4" s="181" t="s">
        <v>29</v>
      </c>
      <c r="J4" s="182" t="s">
        <v>28</v>
      </c>
      <c r="K4" s="129" t="s">
        <v>29</v>
      </c>
    </row>
    <row r="5" spans="1:12" ht="24.75" customHeight="1" thickBot="1">
      <c r="A5" s="115" t="s">
        <v>78</v>
      </c>
      <c r="B5" s="116">
        <f>VLOOKUP(L5,'[1]Sheet1'!$A$120:$I$132,2,FALSE)</f>
        <v>2970</v>
      </c>
      <c r="C5" s="144">
        <f>VLOOKUP(L5,'[1]Sheet1'!$A$120:$I$132,3,FALSE)/100</f>
        <v>0.05668155273102027</v>
      </c>
      <c r="D5" s="116">
        <f>VLOOKUP(L5,'[1]Sheet1'!$A$120:$I$132,4,FALSE)</f>
        <v>3150</v>
      </c>
      <c r="E5" s="144">
        <f>VLOOKUP(L5,'[1]Sheet1'!$A$120:$I$132,5,FALSE)/100</f>
        <v>0.05369562252829674</v>
      </c>
      <c r="F5" s="116">
        <f>VLOOKUP(L5,'[1]Sheet1'!$A$120:$I$132,6,FALSE)</f>
        <v>836</v>
      </c>
      <c r="G5" s="144">
        <f>VLOOKUP(L5,'[1]Sheet1'!$A$120:$I$132,7,FALSE)/100</f>
        <v>0.07211248166997325</v>
      </c>
      <c r="H5" s="116">
        <f>VLOOKUP(L5,'[1]Sheet1'!$A$120:$I$132,8,FALSE)</f>
        <v>3</v>
      </c>
      <c r="I5" s="183">
        <f>VLOOKUP(L5,'[1]Sheet1'!$A$120:$I$132,9,FALSE)/100</f>
        <v>0.037037037037037035</v>
      </c>
      <c r="J5" s="116">
        <f>VLOOKUP(L5,'[1]Sheet1'!$A$120:$K$132,10,FALSE)</f>
        <v>6959</v>
      </c>
      <c r="K5" s="144">
        <f>VLOOKUP(L5,'[1]Sheet1'!$A$120:$K$132,11,FALSE)/100</f>
        <v>0.05669939300118141</v>
      </c>
      <c r="L5" s="207" t="s">
        <v>127</v>
      </c>
    </row>
    <row r="6" spans="1:12" ht="15">
      <c r="A6" s="169" t="s">
        <v>79</v>
      </c>
      <c r="B6" s="119">
        <f>VLOOKUP(L6,'[1]Sheet1'!$A$120:$I$132,2,FALSE)</f>
        <v>9241</v>
      </c>
      <c r="C6" s="56">
        <f>VLOOKUP(L6,'[1]Sheet1'!$A$120:$I$132,3,FALSE)/100</f>
        <v>0.17636169319439673</v>
      </c>
      <c r="D6" s="119">
        <f>VLOOKUP(L6,'[1]Sheet1'!$A$120:$I$132,4,FALSE)</f>
        <v>9839</v>
      </c>
      <c r="E6" s="56">
        <f>VLOOKUP(L6,'[1]Sheet1'!$A$120:$I$132,5,FALSE)/100</f>
        <v>0.16771785081140053</v>
      </c>
      <c r="F6" s="119">
        <f>VLOOKUP(L6,'[1]Sheet1'!$A$120:$I$132,6,FALSE)</f>
        <v>1947</v>
      </c>
      <c r="G6" s="56">
        <f>VLOOKUP(L6,'[1]Sheet1'!$A$120:$I$132,7,FALSE)/100</f>
        <v>0.16794617441559562</v>
      </c>
      <c r="H6" s="119">
        <f>VLOOKUP(L6,'[1]Sheet1'!$A$120:$I$132,8,FALSE)</f>
        <v>18</v>
      </c>
      <c r="I6" s="184">
        <f>VLOOKUP(L6,'[1]Sheet1'!$A$120:$I$132,9,FALSE)/100</f>
        <v>0.2222222222222222</v>
      </c>
      <c r="J6" s="146">
        <f>VLOOKUP(L6,'[1]Sheet1'!$A$120:$K$132,10,FALSE)</f>
        <v>21045</v>
      </c>
      <c r="K6" s="56">
        <f>VLOOKUP(L6,'[1]Sheet1'!$A$120:$K$132,11,FALSE)/100</f>
        <v>0.1714669817085591</v>
      </c>
      <c r="L6" s="207" t="s">
        <v>128</v>
      </c>
    </row>
    <row r="7" spans="1:12" ht="15">
      <c r="A7" s="170" t="s">
        <v>80</v>
      </c>
      <c r="B7" s="120">
        <f>VLOOKUP(L7,'[1]Sheet1'!$A$120:$I$132,2,FALSE)</f>
        <v>4176</v>
      </c>
      <c r="C7" s="16">
        <f>VLOOKUP(L7,'[1]Sheet1'!$A$120:$I$132,3,FALSE)/100</f>
        <v>0.07969769838543456</v>
      </c>
      <c r="D7" s="120">
        <f>VLOOKUP(L7,'[1]Sheet1'!$A$120:$I$132,4,FALSE)</f>
        <v>5167</v>
      </c>
      <c r="E7" s="16">
        <f>VLOOKUP(L7,'[1]Sheet1'!$A$120:$I$132,5,FALSE)/100</f>
        <v>0.08807786717578071</v>
      </c>
      <c r="F7" s="120">
        <f>VLOOKUP(L7,'[1]Sheet1'!$A$120:$I$132,6,FALSE)</f>
        <v>829</v>
      </c>
      <c r="G7" s="16">
        <f>VLOOKUP(L7,'[1]Sheet1'!$A$120:$I$132,7,FALSE)/100</f>
        <v>0.07150866902441129</v>
      </c>
      <c r="H7" s="120">
        <f>VLOOKUP(L7,'[1]Sheet1'!$A$120:$I$132,8,FALSE)</f>
        <v>3</v>
      </c>
      <c r="I7" s="72">
        <f>VLOOKUP(L7,'[1]Sheet1'!$A$120:$I$132,9,FALSE)/100</f>
        <v>0.037037037037037035</v>
      </c>
      <c r="J7" s="138">
        <f>VLOOKUP(L7,'[1]Sheet1'!$A$120:$K$132,10,FALSE)</f>
        <v>10175</v>
      </c>
      <c r="K7" s="16">
        <f>VLOOKUP(L7,'[1]Sheet1'!$A$120:$K$132,11,FALSE)/100</f>
        <v>0.08290218764003748</v>
      </c>
      <c r="L7" s="207" t="s">
        <v>129</v>
      </c>
    </row>
    <row r="8" spans="1:12" ht="15">
      <c r="A8" s="170" t="s">
        <v>81</v>
      </c>
      <c r="B8" s="120">
        <f>VLOOKUP(L8,'[1]Sheet1'!$A$120:$I$132,2,FALSE)</f>
        <v>8137</v>
      </c>
      <c r="C8" s="16">
        <f>VLOOKUP(L8,'[1]Sheet1'!$A$120:$I$132,3,FALSE)/100</f>
        <v>0.15529218672468414</v>
      </c>
      <c r="D8" s="120">
        <f>VLOOKUP(L8,'[1]Sheet1'!$A$120:$I$132,4,FALSE)</f>
        <v>8369</v>
      </c>
      <c r="E8" s="16">
        <f>VLOOKUP(L8,'[1]Sheet1'!$A$120:$I$132,5,FALSE)/100</f>
        <v>0.1426598936315287</v>
      </c>
      <c r="F8" s="120">
        <f>VLOOKUP(L8,'[1]Sheet1'!$A$120:$I$132,6,FALSE)</f>
        <v>1582</v>
      </c>
      <c r="G8" s="16">
        <f>VLOOKUP(L8,'[1]Sheet1'!$A$120:$I$132,7,FALSE)/100</f>
        <v>0.13646165789700682</v>
      </c>
      <c r="H8" s="120">
        <f>VLOOKUP(L8,'[1]Sheet1'!$A$120:$I$132,8,FALSE)</f>
        <v>12</v>
      </c>
      <c r="I8" s="72">
        <f>VLOOKUP(L8,'[1]Sheet1'!$A$120:$I$132,9,FALSE)/100</f>
        <v>0.14814814814814814</v>
      </c>
      <c r="J8" s="138">
        <f>VLOOKUP(L8,'[1]Sheet1'!$A$120:$K$132,10,FALSE)</f>
        <v>18100</v>
      </c>
      <c r="K8" s="16">
        <f>VLOOKUP(L8,'[1]Sheet1'!$A$120:$K$132,11,FALSE)/100</f>
        <v>0.1474721961950544</v>
      </c>
      <c r="L8" s="207" t="s">
        <v>130</v>
      </c>
    </row>
    <row r="9" spans="1:12" ht="15">
      <c r="A9" s="170" t="s">
        <v>82</v>
      </c>
      <c r="B9" s="120">
        <f>VLOOKUP(L9,'[1]Sheet1'!$A$120:$I$132,2,FALSE)</f>
        <v>4512</v>
      </c>
      <c r="C9" s="16">
        <f>VLOOKUP(L9,'[1]Sheet1'!$A$120:$I$132,3,FALSE)/100</f>
        <v>0.08611015687621665</v>
      </c>
      <c r="D9" s="120">
        <f>VLOOKUP(L9,'[1]Sheet1'!$A$120:$I$132,4,FALSE)</f>
        <v>4300</v>
      </c>
      <c r="E9" s="16">
        <f>VLOOKUP(L9,'[1]Sheet1'!$A$120:$I$132,5,FALSE)/100</f>
        <v>0.07329878630846856</v>
      </c>
      <c r="F9" s="120">
        <f>VLOOKUP(L9,'[1]Sheet1'!$A$120:$I$132,6,FALSE)</f>
        <v>914</v>
      </c>
      <c r="G9" s="16">
        <f>VLOOKUP(L9,'[1]Sheet1'!$A$120:$I$132,7,FALSE)/100</f>
        <v>0.07884067972052099</v>
      </c>
      <c r="H9" s="120">
        <f>VLOOKUP(L9,'[1]Sheet1'!$A$120:$I$132,8,FALSE)</f>
        <v>9</v>
      </c>
      <c r="I9" s="72">
        <f>VLOOKUP(L9,'[1]Sheet1'!$A$120:$I$132,9,FALSE)/100</f>
        <v>0.1111111111111111</v>
      </c>
      <c r="J9" s="138">
        <f>VLOOKUP(L9,'[1]Sheet1'!$A$120:$K$132,10,FALSE)</f>
        <v>9735</v>
      </c>
      <c r="K9" s="16">
        <f>VLOOKUP(L9,'[1]Sheet1'!$A$120:$K$132,11,FALSE)/100</f>
        <v>0.07931722817452234</v>
      </c>
      <c r="L9" s="207" t="s">
        <v>131</v>
      </c>
    </row>
    <row r="10" spans="1:12" ht="15.75" thickBot="1">
      <c r="A10" s="170" t="s">
        <v>83</v>
      </c>
      <c r="B10" s="120">
        <f>VLOOKUP(L10,'[1]Sheet1'!$A$120:$I$132,2,FALSE)</f>
        <v>7718</v>
      </c>
      <c r="C10" s="16">
        <f>VLOOKUP(L10,'[1]Sheet1'!$A$120:$I$132,3,FALSE)/100</f>
        <v>0.14729569830909578</v>
      </c>
      <c r="D10" s="120">
        <f>VLOOKUP(L10,'[1]Sheet1'!$A$120:$I$132,4,FALSE)</f>
        <v>7931</v>
      </c>
      <c r="E10" s="16">
        <f>VLOOKUP(L10,'[1]Sheet1'!$A$120:$I$132,5,FALSE)/100</f>
        <v>0.13519364516568935</v>
      </c>
      <c r="F10" s="120">
        <f>VLOOKUP(L10,'[1]Sheet1'!$A$120:$I$132,6,FALSE)</f>
        <v>1317</v>
      </c>
      <c r="G10" s="16">
        <f>VLOOKUP(L10,'[1]Sheet1'!$A$120:$I$132,7,FALSE)/100</f>
        <v>0.11360303631501768</v>
      </c>
      <c r="H10" s="120">
        <f>VLOOKUP(L10,'[1]Sheet1'!$A$120:$I$132,8,FALSE)</f>
        <v>11</v>
      </c>
      <c r="I10" s="72">
        <f>VLOOKUP(L10,'[1]Sheet1'!$A$120:$I$132,9,FALSE)/100</f>
        <v>0.13580246913580246</v>
      </c>
      <c r="J10" s="138">
        <f>VLOOKUP(L10,'[1]Sheet1'!$A$120:$K$132,10,FALSE)</f>
        <v>16976</v>
      </c>
      <c r="K10" s="16">
        <f>VLOOKUP(L10,'[1]Sheet1'!$A$120:$K$132,11,FALSE)/100</f>
        <v>0.138314254287693</v>
      </c>
      <c r="L10" s="207" t="s">
        <v>132</v>
      </c>
    </row>
    <row r="11" spans="1:12" ht="24.75" customHeight="1" thickBot="1">
      <c r="A11" s="115" t="s">
        <v>84</v>
      </c>
      <c r="B11" s="116">
        <f>SUM(B6:B10)</f>
        <v>33784</v>
      </c>
      <c r="C11" s="144">
        <f>B11/B19</f>
        <v>0.6447574334898278</v>
      </c>
      <c r="D11" s="116">
        <f>SUM(D6:D10)</f>
        <v>35606</v>
      </c>
      <c r="E11" s="144">
        <f>D11/D19</f>
        <v>0.6069480430928679</v>
      </c>
      <c r="F11" s="116">
        <f>SUM(F6:F10)</f>
        <v>6589</v>
      </c>
      <c r="G11" s="144">
        <f>F11/F19</f>
        <v>0.5683602173725524</v>
      </c>
      <c r="H11" s="116">
        <f>SUM(H6:H10)</f>
        <v>53</v>
      </c>
      <c r="I11" s="183">
        <f>H11/H19</f>
        <v>0.654320987654321</v>
      </c>
      <c r="J11" s="116">
        <f>SUM(J6:J10)</f>
        <v>76031</v>
      </c>
      <c r="K11" s="144">
        <f>J11/J19</f>
        <v>0.6194728480058663</v>
      </c>
      <c r="L11" s="209"/>
    </row>
    <row r="12" spans="1:12" ht="15">
      <c r="A12" s="172" t="s">
        <v>85</v>
      </c>
      <c r="B12" s="185">
        <f>VLOOKUP(L12,'[1]Sheet1'!$A$120:$I$132,2,FALSE)</f>
        <v>1176</v>
      </c>
      <c r="C12" s="186">
        <f>VLOOKUP(L12,'[1]Sheet1'!$A$120:$I$132,3,FALSE)/100</f>
        <v>0.02244360471773732</v>
      </c>
      <c r="D12" s="185">
        <f>VLOOKUP(L12,'[1]Sheet1'!$A$120:$I$132,4,FALSE)</f>
        <v>1244</v>
      </c>
      <c r="E12" s="186">
        <f>VLOOKUP(L12,'[1]Sheet1'!$A$120:$I$132,5,FALSE)/100</f>
        <v>0.0212055093413337</v>
      </c>
      <c r="F12" s="185">
        <f>VLOOKUP(L12,'[1]Sheet1'!$A$120:$I$132,6,FALSE)</f>
        <v>275</v>
      </c>
      <c r="G12" s="186">
        <f>VLOOKUP(L12,'[1]Sheet1'!$A$120:$I$132,7,FALSE)/100</f>
        <v>0.023721211075649097</v>
      </c>
      <c r="H12" s="185">
        <f>VLOOKUP(L12,'[1]Sheet1'!$A$120:$I$132,8,FALSE)</f>
        <v>0</v>
      </c>
      <c r="I12" s="187">
        <f>VLOOKUP(L12,'[1]Sheet1'!$A$120:$I$132,9,FALSE)/100</f>
        <v>0</v>
      </c>
      <c r="J12" s="185">
        <f>VLOOKUP(L12,'[1]Sheet1'!$A$120:$K$132,10,FALSE)</f>
        <v>2695</v>
      </c>
      <c r="K12" s="186">
        <f>VLOOKUP(L12,'[1]Sheet1'!$A$120:$K$132,11,FALSE)/100</f>
        <v>0.021957876726280197</v>
      </c>
      <c r="L12" s="207" t="s">
        <v>133</v>
      </c>
    </row>
    <row r="13" spans="1:12" ht="15">
      <c r="A13" s="169" t="s">
        <v>86</v>
      </c>
      <c r="B13" s="119">
        <f>VLOOKUP(L13,'[1]Sheet1'!$A$120:$I$132,2,FALSE)</f>
        <v>5207</v>
      </c>
      <c r="C13" s="56">
        <f>VLOOKUP(L13,'[1]Sheet1'!$A$120:$I$132,3,FALSE)/100</f>
        <v>0.09937402190923318</v>
      </c>
      <c r="D13" s="119">
        <f>VLOOKUP(L13,'[1]Sheet1'!$A$120:$I$132,4,FALSE)</f>
        <v>7121</v>
      </c>
      <c r="E13" s="56">
        <f>VLOOKUP(L13,'[1]Sheet1'!$A$120:$I$132,5,FALSE)/100</f>
        <v>0.12138619937269875</v>
      </c>
      <c r="F13" s="119">
        <f>VLOOKUP(L13,'[1]Sheet1'!$A$120:$I$132,6,FALSE)</f>
        <v>1450</v>
      </c>
      <c r="G13" s="56">
        <f>VLOOKUP(L13,'[1]Sheet1'!$A$120:$I$132,7,FALSE)/100</f>
        <v>0.12507547658069526</v>
      </c>
      <c r="H13" s="119">
        <f>VLOOKUP(L13,'[1]Sheet1'!$A$120:$I$132,8,FALSE)</f>
        <v>15</v>
      </c>
      <c r="I13" s="184">
        <f>VLOOKUP(L13,'[1]Sheet1'!$A$120:$I$132,9,FALSE)/100</f>
        <v>0.1851851851851852</v>
      </c>
      <c r="J13" s="146">
        <f>VLOOKUP(L13,'[1]Sheet1'!$A$120:$K$132,10,FALSE)</f>
        <v>13793</v>
      </c>
      <c r="K13" s="56">
        <f>VLOOKUP(L13,'[1]Sheet1'!$A$120:$K$132,11,FALSE)/100</f>
        <v>0.11238033160875056</v>
      </c>
      <c r="L13" s="207" t="s">
        <v>134</v>
      </c>
    </row>
    <row r="14" spans="1:12" ht="15">
      <c r="A14" s="170" t="s">
        <v>87</v>
      </c>
      <c r="B14" s="120">
        <f>VLOOKUP(L14,'[1]Sheet1'!$A$120:$I$132,2,FALSE)</f>
        <v>4701</v>
      </c>
      <c r="C14" s="16">
        <f>VLOOKUP(L14,'[1]Sheet1'!$A$120:$I$132,3,FALSE)/100</f>
        <v>0.08971716477728159</v>
      </c>
      <c r="D14" s="120">
        <f>VLOOKUP(L14,'[1]Sheet1'!$A$120:$I$132,4,FALSE)</f>
        <v>5679</v>
      </c>
      <c r="E14" s="16">
        <f>VLOOKUP(L14,'[1]Sheet1'!$A$120:$I$132,5,FALSE)/100</f>
        <v>0.0968055366153007</v>
      </c>
      <c r="F14" s="120">
        <f>VLOOKUP(L14,'[1]Sheet1'!$A$120:$I$132,6,FALSE)</f>
        <v>1345</v>
      </c>
      <c r="G14" s="16">
        <f>VLOOKUP(L14,'[1]Sheet1'!$A$120:$I$132,7,FALSE)/100</f>
        <v>0.1160182868972656</v>
      </c>
      <c r="H14" s="120">
        <f>VLOOKUP(L14,'[1]Sheet1'!$A$120:$I$132,8,FALSE)</f>
        <v>1</v>
      </c>
      <c r="I14" s="72">
        <f>VLOOKUP(L14,'[1]Sheet1'!$A$120:$I$132,9,FALSE)/100</f>
        <v>0.012345679012345678</v>
      </c>
      <c r="J14" s="138">
        <f>VLOOKUP(L14,'[1]Sheet1'!$A$120:$K$132,10,FALSE)</f>
        <v>11726</v>
      </c>
      <c r="K14" s="16">
        <f>VLOOKUP(L14,'[1]Sheet1'!$A$120:$K$132,11,FALSE)/100</f>
        <v>0.09553916975597833</v>
      </c>
      <c r="L14" s="207" t="s">
        <v>135</v>
      </c>
    </row>
    <row r="15" spans="1:12" ht="15">
      <c r="A15" s="170" t="s">
        <v>88</v>
      </c>
      <c r="B15" s="120">
        <f>VLOOKUP(L15,'[1]Sheet1'!$A$120:$I$132,2,FALSE)</f>
        <v>695</v>
      </c>
      <c r="C15" s="16">
        <f>VLOOKUP(L15,'[1]Sheet1'!$A$120:$I$132,3,FALSE)/100</f>
        <v>0.013263865033016527</v>
      </c>
      <c r="D15" s="120">
        <f>VLOOKUP(L15,'[1]Sheet1'!$A$120:$I$132,4,FALSE)</f>
        <v>1012</v>
      </c>
      <c r="E15" s="16">
        <f>VLOOKUP(L15,'[1]Sheet1'!$A$120:$I$132,5,FALSE)/100</f>
        <v>0.017250784126551205</v>
      </c>
      <c r="F15" s="120">
        <f>VLOOKUP(L15,'[1]Sheet1'!$A$120:$I$132,6,FALSE)</f>
        <v>174</v>
      </c>
      <c r="G15" s="16">
        <f>VLOOKUP(L15,'[1]Sheet1'!$A$120:$I$132,7,FALSE)/100</f>
        <v>0.01500905718968343</v>
      </c>
      <c r="H15" s="120">
        <f>VLOOKUP(L15,'[1]Sheet1'!$A$120:$I$132,8,FALSE)</f>
        <v>2</v>
      </c>
      <c r="I15" s="72">
        <f>VLOOKUP(L15,'[1]Sheet1'!$A$120:$I$132,9,FALSE)/100</f>
        <v>0.024691358024691357</v>
      </c>
      <c r="J15" s="138">
        <f>VLOOKUP(L15,'[1]Sheet1'!$A$120:$K$132,10,FALSE)</f>
        <v>1883</v>
      </c>
      <c r="K15" s="16">
        <f>VLOOKUP(L15,'[1]Sheet1'!$A$120:$K$132,11,FALSE)/100</f>
        <v>0.015341996985374997</v>
      </c>
      <c r="L15" s="207" t="s">
        <v>136</v>
      </c>
    </row>
    <row r="16" spans="1:12" ht="15.75" thickBot="1">
      <c r="A16" s="170" t="s">
        <v>89</v>
      </c>
      <c r="B16" s="120">
        <f>VLOOKUP(L16,'[1]Sheet1'!$A$120:$I$132,2,FALSE)</f>
        <v>1961</v>
      </c>
      <c r="C16" s="16">
        <f>VLOOKUP(L16,'[1]Sheet1'!$A$120:$I$132,3,FALSE)/100</f>
        <v>0.037425092560784766</v>
      </c>
      <c r="D16" s="120">
        <f>VLOOKUP(L16,'[1]Sheet1'!$A$120:$I$132,4,FALSE)</f>
        <v>2486</v>
      </c>
      <c r="E16" s="16">
        <f>VLOOKUP(L16,'[1]Sheet1'!$A$120:$I$132,5,FALSE)/100</f>
        <v>0.04237692622391927</v>
      </c>
      <c r="F16" s="120">
        <f>VLOOKUP(L16,'[1]Sheet1'!$A$120:$I$132,6,FALSE)</f>
        <v>522</v>
      </c>
      <c r="G16" s="16">
        <f>VLOOKUP(L16,'[1]Sheet1'!$A$120:$I$132,7,FALSE)/100</f>
        <v>0.04502717156905029</v>
      </c>
      <c r="H16" s="120">
        <f>VLOOKUP(L16,'[1]Sheet1'!$A$120:$I$132,8,FALSE)</f>
        <v>3</v>
      </c>
      <c r="I16" s="72">
        <f>VLOOKUP(L16,'[1]Sheet1'!$A$120:$I$132,9,FALSE)/100</f>
        <v>0.037037037037037035</v>
      </c>
      <c r="J16" s="138">
        <f>VLOOKUP(L16,'[1]Sheet1'!$A$120:$K$132,10,FALSE)</f>
        <v>4972</v>
      </c>
      <c r="K16" s="16">
        <f>VLOOKUP(L16,'[1]Sheet1'!$A$120:$K$132,11,FALSE)/100</f>
        <v>0.040510041960321014</v>
      </c>
      <c r="L16" s="207" t="s">
        <v>137</v>
      </c>
    </row>
    <row r="17" spans="1:12" ht="24.75" customHeight="1" thickBot="1">
      <c r="A17" s="115" t="s">
        <v>90</v>
      </c>
      <c r="B17" s="116">
        <f>SUM(B12:B16)</f>
        <v>13740</v>
      </c>
      <c r="C17" s="144">
        <f>B17/B19</f>
        <v>0.26222374899805334</v>
      </c>
      <c r="D17" s="116">
        <f>SUM(D12:D16)</f>
        <v>17542</v>
      </c>
      <c r="E17" s="144">
        <f>D17/D19</f>
        <v>0.29902495567980364</v>
      </c>
      <c r="F17" s="116">
        <f>SUM(F12:F16)</f>
        <v>3766</v>
      </c>
      <c r="G17" s="144">
        <f>F17/F19</f>
        <v>0.32485120331234363</v>
      </c>
      <c r="H17" s="116">
        <f>SUM(H12:H16)</f>
        <v>21</v>
      </c>
      <c r="I17" s="183">
        <f>H17/H19</f>
        <v>0.25925925925925924</v>
      </c>
      <c r="J17" s="116">
        <f>SUM(J12:J16)</f>
        <v>35069</v>
      </c>
      <c r="K17" s="144">
        <f>J17/J19</f>
        <v>0.28572941703670507</v>
      </c>
      <c r="L17" s="209"/>
    </row>
    <row r="18" spans="1:12" ht="15.75" thickBot="1">
      <c r="A18" s="173" t="s">
        <v>42</v>
      </c>
      <c r="B18" s="126">
        <f>VLOOKUP(L18,'[1]Sheet1'!$A$120:$I$132,2,FALSE)</f>
        <v>1904</v>
      </c>
      <c r="C18" s="54">
        <f>VLOOKUP(L18,'[1]Sheet1'!$A$120:$I$132,3,FALSE)/100</f>
        <v>0.03633726478109851</v>
      </c>
      <c r="D18" s="126">
        <f>VLOOKUP(L18,'[1]Sheet1'!$A$120:$I$132,4,FALSE)</f>
        <v>2366</v>
      </c>
      <c r="E18" s="54">
        <f>VLOOKUP(L18,'[1]Sheet1'!$A$120:$I$132,5,FALSE)/100</f>
        <v>0.04033137869903177</v>
      </c>
      <c r="F18" s="126">
        <f>VLOOKUP(L18,'[1]Sheet1'!$A$120:$I$132,6,FALSE)</f>
        <v>402</v>
      </c>
      <c r="G18" s="54">
        <f>VLOOKUP(L18,'[1]Sheet1'!$A$120:$I$132,7,FALSE)/100</f>
        <v>0.03467609764513068</v>
      </c>
      <c r="H18" s="126">
        <f>VLOOKUP(L18,'[1]Sheet1'!$A$120:$I$132,8,FALSE)</f>
        <v>4</v>
      </c>
      <c r="I18" s="188">
        <f>VLOOKUP(L18,'[1]Sheet1'!$A$120:$I$132,9,FALSE)/100</f>
        <v>0.04938271604938271</v>
      </c>
      <c r="J18" s="189">
        <f>VLOOKUP(L18,'[1]Sheet1'!$A$120:$K$132,10,FALSE)</f>
        <v>4676</v>
      </c>
      <c r="K18" s="54">
        <f>VLOOKUP(L18,'[1]Sheet1'!$A$120:$K$132,11,FALSE)/100</f>
        <v>0.03809834195624719</v>
      </c>
      <c r="L18" s="207" t="s">
        <v>138</v>
      </c>
    </row>
    <row r="19" spans="1:12" ht="15.75" thickBot="1">
      <c r="A19" s="40" t="s">
        <v>33</v>
      </c>
      <c r="B19" s="25">
        <f>VLOOKUP(L19,'[1]Sheet1'!$A$120:$I$132,2,FALSE)</f>
        <v>52398</v>
      </c>
      <c r="C19" s="26">
        <f>VLOOKUP(L19,'[1]Sheet1'!$A$120:$I$132,3,FALSE)/100</f>
        <v>1</v>
      </c>
      <c r="D19" s="25">
        <f>VLOOKUP(L19,'[1]Sheet1'!$A$120:$I$132,4,FALSE)</f>
        <v>58664</v>
      </c>
      <c r="E19" s="26">
        <f>VLOOKUP(L19,'[1]Sheet1'!$A$120:$I$132,5,FALSE)/100</f>
        <v>1</v>
      </c>
      <c r="F19" s="25">
        <f>VLOOKUP(L19,'[1]Sheet1'!$A$120:$I$132,6,FALSE)</f>
        <v>11593</v>
      </c>
      <c r="G19" s="26">
        <f>VLOOKUP(L19,'[1]Sheet1'!$A$120:$I$132,7,FALSE)/100</f>
        <v>1</v>
      </c>
      <c r="H19" s="25">
        <f>VLOOKUP(L19,'[1]Sheet1'!$A$120:$I$132,8,FALSE)</f>
        <v>81</v>
      </c>
      <c r="I19" s="26">
        <f>VLOOKUP(L19,'[1]Sheet1'!$A$120:$I$132,9,FALSE)/100</f>
        <v>1</v>
      </c>
      <c r="J19" s="25">
        <f>VLOOKUP(L19,'[1]Sheet1'!$A$120:$K$132,10,FALSE)</f>
        <v>122735</v>
      </c>
      <c r="K19" s="26">
        <f>VLOOKUP(L19,'[1]Sheet1'!$A$120:$K$132,11,FALSE)/100</f>
        <v>1</v>
      </c>
      <c r="L19" s="208" t="s">
        <v>73</v>
      </c>
    </row>
    <row r="20" spans="1:11" ht="15">
      <c r="A20" s="42"/>
      <c r="B20" s="59"/>
      <c r="C20" s="44"/>
      <c r="D20" s="59"/>
      <c r="E20" s="44"/>
      <c r="F20" s="59"/>
      <c r="G20" s="44"/>
      <c r="H20" s="59"/>
      <c r="I20" s="44"/>
      <c r="J20" s="59"/>
      <c r="K20" s="44"/>
    </row>
    <row r="21" spans="1:11" ht="15">
      <c r="A21" s="45" t="s">
        <v>39</v>
      </c>
      <c r="B21" s="211"/>
      <c r="C21" s="48"/>
      <c r="D21" s="48"/>
      <c r="E21" s="48"/>
      <c r="F21" s="48"/>
      <c r="G21" s="48"/>
      <c r="H21" s="48"/>
      <c r="I21" s="48"/>
      <c r="J21" s="211"/>
      <c r="K21" s="48"/>
    </row>
    <row r="22" spans="1:11" ht="15">
      <c r="A22" s="47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5">
      <c r="A23" s="4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B7" sqref="B7:V21"/>
    </sheetView>
  </sheetViews>
  <sheetFormatPr defaultColWidth="11.421875" defaultRowHeight="15"/>
  <cols>
    <col min="1" max="1" width="30.7109375" style="177" customWidth="1"/>
    <col min="2" max="22" width="10.140625" style="177" customWidth="1"/>
    <col min="23" max="16384" width="11.421875" style="177" customWidth="1"/>
  </cols>
  <sheetData>
    <row r="1" spans="1:22" ht="24.75" customHeight="1" thickBot="1" thickTop="1">
      <c r="A1" s="234" t="s">
        <v>179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6"/>
    </row>
    <row r="2" spans="1:22" ht="24.75" customHeight="1" thickBot="1" thickTop="1">
      <c r="A2" s="252" t="s">
        <v>77</v>
      </c>
      <c r="B2" s="311" t="s">
        <v>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252" t="s">
        <v>33</v>
      </c>
      <c r="V2" s="265"/>
    </row>
    <row r="3" spans="1:22" ht="24.75" customHeight="1" thickBot="1">
      <c r="A3" s="309"/>
      <c r="B3" s="263" t="s">
        <v>30</v>
      </c>
      <c r="C3" s="264"/>
      <c r="D3" s="264"/>
      <c r="E3" s="264"/>
      <c r="F3" s="264"/>
      <c r="G3" s="264"/>
      <c r="H3" s="264"/>
      <c r="I3" s="295"/>
      <c r="J3" s="296"/>
      <c r="K3" s="264" t="s">
        <v>31</v>
      </c>
      <c r="L3" s="295"/>
      <c r="M3" s="295"/>
      <c r="N3" s="295"/>
      <c r="O3" s="295"/>
      <c r="P3" s="295"/>
      <c r="Q3" s="295"/>
      <c r="R3" s="295"/>
      <c r="S3" s="313"/>
      <c r="T3" s="314"/>
      <c r="U3" s="287"/>
      <c r="V3" s="288"/>
    </row>
    <row r="4" spans="1:22" ht="24.75" customHeight="1" thickBot="1">
      <c r="A4" s="309"/>
      <c r="B4" s="263" t="s">
        <v>34</v>
      </c>
      <c r="C4" s="295"/>
      <c r="D4" s="295"/>
      <c r="E4" s="295"/>
      <c r="F4" s="295"/>
      <c r="G4" s="295"/>
      <c r="H4" s="295"/>
      <c r="I4" s="252" t="s">
        <v>91</v>
      </c>
      <c r="J4" s="315"/>
      <c r="K4" s="263" t="s">
        <v>34</v>
      </c>
      <c r="L4" s="264"/>
      <c r="M4" s="264"/>
      <c r="N4" s="264"/>
      <c r="O4" s="264"/>
      <c r="P4" s="264"/>
      <c r="Q4" s="264"/>
      <c r="R4" s="297"/>
      <c r="S4" s="252" t="s">
        <v>92</v>
      </c>
      <c r="T4" s="315"/>
      <c r="U4" s="287"/>
      <c r="V4" s="288"/>
    </row>
    <row r="5" spans="1:22" ht="24.75" customHeight="1">
      <c r="A5" s="309"/>
      <c r="B5" s="256" t="s">
        <v>35</v>
      </c>
      <c r="C5" s="257"/>
      <c r="D5" s="256" t="s">
        <v>36</v>
      </c>
      <c r="E5" s="257"/>
      <c r="F5" s="272" t="s">
        <v>37</v>
      </c>
      <c r="G5" s="273"/>
      <c r="H5" s="6" t="s">
        <v>38</v>
      </c>
      <c r="I5" s="316"/>
      <c r="J5" s="317"/>
      <c r="K5" s="272" t="s">
        <v>35</v>
      </c>
      <c r="L5" s="273"/>
      <c r="M5" s="279" t="s">
        <v>36</v>
      </c>
      <c r="N5" s="280"/>
      <c r="O5" s="256" t="s">
        <v>37</v>
      </c>
      <c r="P5" s="257"/>
      <c r="Q5" s="308" t="s">
        <v>38</v>
      </c>
      <c r="R5" s="308"/>
      <c r="S5" s="316"/>
      <c r="T5" s="317"/>
      <c r="U5" s="287"/>
      <c r="V5" s="288"/>
    </row>
    <row r="6" spans="1:22" ht="24.75" customHeight="1" thickBot="1">
      <c r="A6" s="310"/>
      <c r="B6" s="30" t="s">
        <v>28</v>
      </c>
      <c r="C6" s="31" t="s">
        <v>29</v>
      </c>
      <c r="D6" s="30" t="s">
        <v>28</v>
      </c>
      <c r="E6" s="31" t="s">
        <v>29</v>
      </c>
      <c r="F6" s="70" t="s">
        <v>28</v>
      </c>
      <c r="G6" s="71" t="s">
        <v>29</v>
      </c>
      <c r="H6" s="30" t="s">
        <v>28</v>
      </c>
      <c r="I6" s="32" t="s">
        <v>28</v>
      </c>
      <c r="J6" s="129" t="s">
        <v>29</v>
      </c>
      <c r="K6" s="70" t="s">
        <v>28</v>
      </c>
      <c r="L6" s="71" t="s">
        <v>29</v>
      </c>
      <c r="M6" s="30" t="s">
        <v>28</v>
      </c>
      <c r="N6" s="31" t="s">
        <v>29</v>
      </c>
      <c r="O6" s="8" t="s">
        <v>28</v>
      </c>
      <c r="P6" s="7" t="s">
        <v>29</v>
      </c>
      <c r="Q6" s="70" t="s">
        <v>28</v>
      </c>
      <c r="R6" s="71" t="s">
        <v>29</v>
      </c>
      <c r="S6" s="29" t="s">
        <v>28</v>
      </c>
      <c r="T6" s="130" t="s">
        <v>29</v>
      </c>
      <c r="U6" s="8" t="s">
        <v>28</v>
      </c>
      <c r="V6" s="131" t="s">
        <v>29</v>
      </c>
    </row>
    <row r="7" spans="1:23" ht="24.75" customHeight="1" thickBot="1">
      <c r="A7" s="115" t="s">
        <v>78</v>
      </c>
      <c r="B7" s="132">
        <f>VLOOKUP(W7,'[1]Sheet1'!$A$138:$AG$150,2,FALSE)</f>
        <v>1262</v>
      </c>
      <c r="C7" s="133">
        <f>VLOOKUP(W7,'[1]Sheet1'!$A$138:$AG$150,3,FALSE)/100</f>
        <v>0.06444694106832806</v>
      </c>
      <c r="D7" s="132">
        <f>VLOOKUP(W7,'[1]Sheet1'!$A$138:$AG$150,4,FALSE)</f>
        <v>1010</v>
      </c>
      <c r="E7" s="133">
        <f>VLOOKUP(W7,'[1]Sheet1'!$A$138:$AG$150,5,FALSE)/100</f>
        <v>0.0591473412977278</v>
      </c>
      <c r="F7" s="132">
        <f>VLOOKUP(W7,'[1]Sheet1'!$A$138:$AG$150,6,FALSE)</f>
        <v>249</v>
      </c>
      <c r="G7" s="134">
        <f>VLOOKUP(W7,'[1]Sheet1'!$A$138:$AG$150,7,FALSE)/100</f>
        <v>0.08434959349593496</v>
      </c>
      <c r="H7" s="132">
        <f>VLOOKUP(W7,'[1]Sheet1'!$A$138:$AG$150,8,FALSE)</f>
        <v>0</v>
      </c>
      <c r="I7" s="132">
        <f>VLOOKUP(W7,'[1]Sheet1'!$A$138:$AG$150,10,FALSE)</f>
        <v>2521</v>
      </c>
      <c r="J7" s="135">
        <f>VLOOKUP(W7,'[1]Sheet1'!$A$138:$AG$150,11,FALSE)/100</f>
        <v>0.06364072400474592</v>
      </c>
      <c r="K7" s="132">
        <f>VLOOKUP(W7,'[1]Sheet1'!$A$138:$AG$150,12,FALSE)</f>
        <v>1708</v>
      </c>
      <c r="L7" s="133">
        <f>VLOOKUP(W7,'[1]Sheet1'!$A$138:$AG$150,13,FALSE)/100</f>
        <v>0.05204778156996587</v>
      </c>
      <c r="M7" s="132">
        <f>VLOOKUP(W7,'[1]Sheet1'!$A$138:$AG$150,14,FALSE)</f>
        <v>2140</v>
      </c>
      <c r="N7" s="133">
        <f>VLOOKUP(W7,'[1]Sheet1'!$A$138:$AG$150,15,FALSE)/100</f>
        <v>0.051457151101279214</v>
      </c>
      <c r="O7" s="132">
        <f>VLOOKUP(W7,'[1]Sheet1'!$A$138:$AG$150,16,FALSE)</f>
        <v>587</v>
      </c>
      <c r="P7" s="133">
        <f>VLOOKUP(W7,'[1]Sheet1'!$A$138:$AG$150,17,FALSE)/100</f>
        <v>0.06793195232033329</v>
      </c>
      <c r="Q7" s="132">
        <f>VLOOKUP(W7,'[1]Sheet1'!$A$138:$AG$150,18,FALSE)</f>
        <v>3</v>
      </c>
      <c r="R7" s="133">
        <f>VLOOKUP(W7,'[1]Sheet1'!$A$138:$AG$150,19,FALSE)/100</f>
        <v>0.038461538461538464</v>
      </c>
      <c r="S7" s="132">
        <f>VLOOKUP(W7,'[1]Sheet1'!$A$138:$AG$150,20,FALSE)</f>
        <v>4438</v>
      </c>
      <c r="T7" s="133">
        <f>VLOOKUP(W7,'[1]Sheet1'!$A$138:$AG$150,21,FALSE)/100</f>
        <v>0.053391400591901055</v>
      </c>
      <c r="U7" s="132">
        <f>VLOOKUP(W7,'[1]Sheet1'!$A$138:$AG$150,22,FALSE)</f>
        <v>6959</v>
      </c>
      <c r="V7" s="133">
        <f>VLOOKUP(W7,'[1]Sheet1'!$A$138:$AG$150,23,FALSE)/100</f>
        <v>0.05669939300118141</v>
      </c>
      <c r="W7" s="206" t="s">
        <v>127</v>
      </c>
    </row>
    <row r="8" spans="1:23" ht="15">
      <c r="A8" s="169" t="s">
        <v>79</v>
      </c>
      <c r="B8" s="124">
        <f>VLOOKUP(W8,'[1]Sheet1'!$A$138:$AG$150,2,FALSE)</f>
        <v>3401</v>
      </c>
      <c r="C8" s="11">
        <f>VLOOKUP(W8,'[1]Sheet1'!$A$138:$AG$150,3,FALSE)/100</f>
        <v>0.1736799101215402</v>
      </c>
      <c r="D8" s="124">
        <f>VLOOKUP(W8,'[1]Sheet1'!$A$138:$AG$150,4,FALSE)</f>
        <v>2831</v>
      </c>
      <c r="E8" s="11">
        <f>VLOOKUP(W8,'[1]Sheet1'!$A$138:$AG$150,5,FALSE)/100</f>
        <v>0.16578824080580928</v>
      </c>
      <c r="F8" s="124">
        <f>VLOOKUP(W8,'[1]Sheet1'!$A$138:$AG$150,6,FALSE)</f>
        <v>472</v>
      </c>
      <c r="G8" s="90">
        <f>VLOOKUP(W8,'[1]Sheet1'!$A$138:$AG$150,7,FALSE)/100</f>
        <v>0.15989159891598914</v>
      </c>
      <c r="H8" s="124">
        <f>VLOOKUP(W8,'[1]Sheet1'!$A$138:$AG$150,8,FALSE)</f>
        <v>0</v>
      </c>
      <c r="I8" s="136">
        <f>VLOOKUP(W8,'[1]Sheet1'!$A$138:$AG$150,10,FALSE)</f>
        <v>6704</v>
      </c>
      <c r="J8" s="137">
        <f>VLOOKUP(W8,'[1]Sheet1'!$A$138:$AG$150,11,FALSE)/100</f>
        <v>0.16923737156993915</v>
      </c>
      <c r="K8" s="124">
        <f>VLOOKUP(W8,'[1]Sheet1'!$A$138:$AG$150,12,FALSE)</f>
        <v>5840</v>
      </c>
      <c r="L8" s="11">
        <f>VLOOKUP(W8,'[1]Sheet1'!$A$138:$AG$150,13,FALSE)/100</f>
        <v>0.1779619697708435</v>
      </c>
      <c r="M8" s="124">
        <f>VLOOKUP(W8,'[1]Sheet1'!$A$138:$AG$150,14,FALSE)</f>
        <v>7008</v>
      </c>
      <c r="N8" s="11">
        <f>VLOOKUP(W8,'[1]Sheet1'!$A$138:$AG$150,15,FALSE)/100</f>
        <v>0.168510147157834</v>
      </c>
      <c r="O8" s="124">
        <f>VLOOKUP(W8,'[1]Sheet1'!$A$138:$AG$150,16,FALSE)</f>
        <v>1475</v>
      </c>
      <c r="P8" s="11">
        <f>VLOOKUP(W8,'[1]Sheet1'!$A$138:$AG$150,17,FALSE)/100</f>
        <v>0.17069783589862284</v>
      </c>
      <c r="Q8" s="124">
        <f>VLOOKUP(W8,'[1]Sheet1'!$A$138:$AG$150,18,FALSE)</f>
        <v>18</v>
      </c>
      <c r="R8" s="11">
        <f>VLOOKUP(W8,'[1]Sheet1'!$A$138:$AG$150,19,FALSE)/100</f>
        <v>0.23076923076923075</v>
      </c>
      <c r="S8" s="136">
        <f>VLOOKUP(W8,'[1]Sheet1'!$A$138:$AG$150,20,FALSE)</f>
        <v>14341</v>
      </c>
      <c r="T8" s="11">
        <f>VLOOKUP(W8,'[1]Sheet1'!$A$138:$AG$150,21,FALSE)/100</f>
        <v>0.17252953490050768</v>
      </c>
      <c r="U8" s="136">
        <f>VLOOKUP(W8,'[1]Sheet1'!$A$138:$AG$150,22,FALSE)</f>
        <v>21045</v>
      </c>
      <c r="V8" s="11">
        <f>VLOOKUP(W8,'[1]Sheet1'!$A$138:$AG$150,23,FALSE)/100</f>
        <v>0.1714669817085591</v>
      </c>
      <c r="W8" s="206" t="s">
        <v>128</v>
      </c>
    </row>
    <row r="9" spans="1:23" ht="15">
      <c r="A9" s="170" t="s">
        <v>80</v>
      </c>
      <c r="B9" s="120">
        <f>VLOOKUP(W9,'[1]Sheet1'!$A$138:$AG$150,2,FALSE)</f>
        <v>1487</v>
      </c>
      <c r="C9" s="16">
        <f>VLOOKUP(W9,'[1]Sheet1'!$A$138:$AG$150,3,FALSE)/100</f>
        <v>0.07593708507813297</v>
      </c>
      <c r="D9" s="120">
        <f>VLOOKUP(W9,'[1]Sheet1'!$A$138:$AG$150,4,FALSE)</f>
        <v>1517</v>
      </c>
      <c r="E9" s="16">
        <f>VLOOKUP(W9,'[1]Sheet1'!$A$138:$AG$150,5,FALSE)/100</f>
        <v>0.08883813539470602</v>
      </c>
      <c r="F9" s="120">
        <f>VLOOKUP(W9,'[1]Sheet1'!$A$138:$AG$150,6,FALSE)</f>
        <v>202</v>
      </c>
      <c r="G9" s="91">
        <f>VLOOKUP(W9,'[1]Sheet1'!$A$138:$AG$150,7,FALSE)/100</f>
        <v>0.06842818428184282</v>
      </c>
      <c r="H9" s="120">
        <f>VLOOKUP(W9,'[1]Sheet1'!$A$138:$AG$150,8,FALSE)</f>
        <v>0</v>
      </c>
      <c r="I9" s="138">
        <f>VLOOKUP(W9,'[1]Sheet1'!$A$138:$AG$150,10,FALSE)</f>
        <v>3206</v>
      </c>
      <c r="J9" s="139">
        <f>VLOOKUP(W9,'[1]Sheet1'!$A$138:$AG$150,11,FALSE)/100</f>
        <v>0.08093302703657891</v>
      </c>
      <c r="K9" s="120">
        <f>VLOOKUP(W9,'[1]Sheet1'!$A$138:$AG$150,12,FALSE)</f>
        <v>2689</v>
      </c>
      <c r="L9" s="16">
        <f>VLOOKUP(W9,'[1]Sheet1'!$A$138:$AG$150,13,FALSE)/100</f>
        <v>0.08194173573866406</v>
      </c>
      <c r="M9" s="120">
        <f>VLOOKUP(W9,'[1]Sheet1'!$A$138:$AG$150,14,FALSE)</f>
        <v>3650</v>
      </c>
      <c r="N9" s="16">
        <f>VLOOKUP(W9,'[1]Sheet1'!$A$138:$AG$150,15,FALSE)/100</f>
        <v>0.08776570164470521</v>
      </c>
      <c r="O9" s="120">
        <f>VLOOKUP(W9,'[1]Sheet1'!$A$138:$AG$150,16,FALSE)</f>
        <v>627</v>
      </c>
      <c r="P9" s="16">
        <f>VLOOKUP(W9,'[1]Sheet1'!$A$138:$AG$150,17,FALSE)/100</f>
        <v>0.0725610461752112</v>
      </c>
      <c r="Q9" s="120">
        <f>VLOOKUP(W9,'[1]Sheet1'!$A$138:$AG$150,18,FALSE)</f>
        <v>3</v>
      </c>
      <c r="R9" s="16">
        <f>VLOOKUP(W9,'[1]Sheet1'!$A$138:$AG$150,19,FALSE)/100</f>
        <v>0.038461538461538464</v>
      </c>
      <c r="S9" s="138">
        <f>VLOOKUP(W9,'[1]Sheet1'!$A$138:$AG$150,20,FALSE)</f>
        <v>6969</v>
      </c>
      <c r="T9" s="16">
        <f>VLOOKUP(W9,'[1]Sheet1'!$A$138:$AG$150,21,FALSE)/100</f>
        <v>0.08384061981184283</v>
      </c>
      <c r="U9" s="138">
        <f>VLOOKUP(W9,'[1]Sheet1'!$A$138:$AG$150,22,FALSE)</f>
        <v>10175</v>
      </c>
      <c r="V9" s="16">
        <f>VLOOKUP(W9,'[1]Sheet1'!$A$138:$AG$150,23,FALSE)/100</f>
        <v>0.08290218764003748</v>
      </c>
      <c r="W9" s="206" t="s">
        <v>129</v>
      </c>
    </row>
    <row r="10" spans="1:23" ht="15">
      <c r="A10" s="171" t="s">
        <v>81</v>
      </c>
      <c r="B10" s="120">
        <f>VLOOKUP(W10,'[1]Sheet1'!$A$138:$AG$150,2,FALSE)</f>
        <v>3035</v>
      </c>
      <c r="C10" s="16">
        <f>VLOOKUP(W10,'[1]Sheet1'!$A$138:$AG$150,3,FALSE)/100</f>
        <v>0.15498927586559086</v>
      </c>
      <c r="D10" s="120">
        <f>VLOOKUP(W10,'[1]Sheet1'!$A$138:$AG$150,4,FALSE)</f>
        <v>2579</v>
      </c>
      <c r="E10" s="16">
        <f>VLOOKUP(W10,'[1]Sheet1'!$A$138:$AG$150,5,FALSE)/100</f>
        <v>0.15103068634340594</v>
      </c>
      <c r="F10" s="120">
        <f>VLOOKUP(W10,'[1]Sheet1'!$A$138:$AG$150,6,FALSE)</f>
        <v>406</v>
      </c>
      <c r="G10" s="91">
        <f>VLOOKUP(W10,'[1]Sheet1'!$A$138:$AG$150,7,FALSE)/100</f>
        <v>0.1375338753387534</v>
      </c>
      <c r="H10" s="120">
        <f>VLOOKUP(W10,'[1]Sheet1'!$A$138:$AG$150,8,FALSE)</f>
        <v>0</v>
      </c>
      <c r="I10" s="138">
        <f>VLOOKUP(W10,'[1]Sheet1'!$A$138:$AG$150,10,FALSE)</f>
        <v>6020</v>
      </c>
      <c r="J10" s="139">
        <f>VLOOKUP(W10,'[1]Sheet1'!$A$138:$AG$150,11,FALSE)/100</f>
        <v>0.15197031277610884</v>
      </c>
      <c r="K10" s="120">
        <f>VLOOKUP(W10,'[1]Sheet1'!$A$138:$AG$150,12,FALSE)</f>
        <v>5102</v>
      </c>
      <c r="L10" s="16">
        <f>VLOOKUP(W10,'[1]Sheet1'!$A$138:$AG$150,13,FALSE)/100</f>
        <v>0.15547294002925402</v>
      </c>
      <c r="M10" s="120">
        <f>VLOOKUP(W10,'[1]Sheet1'!$A$138:$AG$150,14,FALSE)</f>
        <v>5790</v>
      </c>
      <c r="N10" s="16">
        <f>VLOOKUP(W10,'[1]Sheet1'!$A$138:$AG$150,15,FALSE)/100</f>
        <v>0.13922285274598442</v>
      </c>
      <c r="O10" s="120">
        <f>VLOOKUP(W10,'[1]Sheet1'!$A$138:$AG$150,16,FALSE)</f>
        <v>1176</v>
      </c>
      <c r="P10" s="16">
        <f>VLOOKUP(W10,'[1]Sheet1'!$A$138:$AG$150,17,FALSE)/100</f>
        <v>0.1360953593334105</v>
      </c>
      <c r="Q10" s="120">
        <f>VLOOKUP(W10,'[1]Sheet1'!$A$138:$AG$150,18,FALSE)</f>
        <v>12</v>
      </c>
      <c r="R10" s="16">
        <f>VLOOKUP(W10,'[1]Sheet1'!$A$138:$AG$150,19,FALSE)/100</f>
        <v>0.15384615384615385</v>
      </c>
      <c r="S10" s="138">
        <f>VLOOKUP(W10,'[1]Sheet1'!$A$138:$AG$150,20,FALSE)</f>
        <v>12080</v>
      </c>
      <c r="T10" s="16">
        <f>VLOOKUP(W10,'[1]Sheet1'!$A$138:$AG$150,21,FALSE)/100</f>
        <v>0.14532855321094296</v>
      </c>
      <c r="U10" s="138">
        <f>VLOOKUP(W10,'[1]Sheet1'!$A$138:$AG$150,22,FALSE)</f>
        <v>18100</v>
      </c>
      <c r="V10" s="16">
        <f>VLOOKUP(W10,'[1]Sheet1'!$A$138:$AG$150,23,FALSE)/100</f>
        <v>0.1474721961950544</v>
      </c>
      <c r="W10" s="206" t="s">
        <v>130</v>
      </c>
    </row>
    <row r="11" spans="1:23" ht="15">
      <c r="A11" s="171" t="s">
        <v>82</v>
      </c>
      <c r="B11" s="120">
        <f>VLOOKUP(W11,'[1]Sheet1'!$A$138:$AG$150,2,FALSE)</f>
        <v>2054</v>
      </c>
      <c r="C11" s="16">
        <f>VLOOKUP(W11,'[1]Sheet1'!$A$138:$AG$150,3,FALSE)/100</f>
        <v>0.1048922479828414</v>
      </c>
      <c r="D11" s="120">
        <f>VLOOKUP(W11,'[1]Sheet1'!$A$138:$AG$150,4,FALSE)</f>
        <v>1457</v>
      </c>
      <c r="E11" s="16">
        <f>VLOOKUP(W11,'[1]Sheet1'!$A$138:$AG$150,5,FALSE)/100</f>
        <v>0.08532443195127665</v>
      </c>
      <c r="F11" s="120">
        <f>VLOOKUP(W11,'[1]Sheet1'!$A$138:$AG$150,6,FALSE)</f>
        <v>286</v>
      </c>
      <c r="G11" s="91">
        <f>VLOOKUP(W11,'[1]Sheet1'!$A$138:$AG$150,7,FALSE)/100</f>
        <v>0.09688346883468835</v>
      </c>
      <c r="H11" s="120">
        <f>VLOOKUP(W11,'[1]Sheet1'!$A$138:$AG$150,8,FALSE)</f>
        <v>1</v>
      </c>
      <c r="I11" s="138">
        <f>VLOOKUP(W11,'[1]Sheet1'!$A$138:$AG$150,10,FALSE)</f>
        <v>3798</v>
      </c>
      <c r="J11" s="139">
        <f>VLOOKUP(W11,'[1]Sheet1'!$A$138:$AG$150,11,FALSE)/100</f>
        <v>0.09587761593416304</v>
      </c>
      <c r="K11" s="120">
        <f>VLOOKUP(W11,'[1]Sheet1'!$A$138:$AG$150,12,FALSE)</f>
        <v>2458</v>
      </c>
      <c r="L11" s="16">
        <f>VLOOKUP(W11,'[1]Sheet1'!$A$138:$AG$150,13,FALSE)/100</f>
        <v>0.07490248659190639</v>
      </c>
      <c r="M11" s="120">
        <f>VLOOKUP(W11,'[1]Sheet1'!$A$138:$AG$150,14,FALSE)</f>
        <v>2843</v>
      </c>
      <c r="N11" s="16">
        <f>VLOOKUP(W11,'[1]Sheet1'!$A$138:$AG$150,15,FALSE)/100</f>
        <v>0.06836106569202655</v>
      </c>
      <c r="O11" s="120">
        <f>VLOOKUP(W11,'[1]Sheet1'!$A$138:$AG$150,16,FALSE)</f>
        <v>628</v>
      </c>
      <c r="P11" s="16">
        <f>VLOOKUP(W11,'[1]Sheet1'!$A$138:$AG$150,17,FALSE)/100</f>
        <v>0.07267677352158315</v>
      </c>
      <c r="Q11" s="120">
        <f>VLOOKUP(W11,'[1]Sheet1'!$A$138:$AG$150,18,FALSE)</f>
        <v>8</v>
      </c>
      <c r="R11" s="16">
        <f>VLOOKUP(W11,'[1]Sheet1'!$A$138:$AG$150,19,FALSE)/100</f>
        <v>0.10256410256410256</v>
      </c>
      <c r="S11" s="138">
        <f>VLOOKUP(W11,'[1]Sheet1'!$A$138:$AG$150,20,FALSE)</f>
        <v>5937</v>
      </c>
      <c r="T11" s="16">
        <f>VLOOKUP(W11,'[1]Sheet1'!$A$138:$AG$150,21,FALSE)/100</f>
        <v>0.0714251341401795</v>
      </c>
      <c r="U11" s="138">
        <f>VLOOKUP(W11,'[1]Sheet1'!$A$138:$AG$150,22,FALSE)</f>
        <v>9735</v>
      </c>
      <c r="V11" s="16">
        <f>VLOOKUP(W11,'[1]Sheet1'!$A$138:$AG$150,23,FALSE)/100</f>
        <v>0.07931722817452234</v>
      </c>
      <c r="W11" s="206" t="s">
        <v>131</v>
      </c>
    </row>
    <row r="12" spans="1:23" ht="15.75" thickBot="1">
      <c r="A12" s="171" t="s">
        <v>83</v>
      </c>
      <c r="B12" s="140">
        <f>VLOOKUP(W12,'[1]Sheet1'!$A$138:$AG$150,2,FALSE)</f>
        <v>2836</v>
      </c>
      <c r="C12" s="141">
        <f>VLOOKUP(W12,'[1]Sheet1'!$A$138:$AG$150,3,FALSE)/100</f>
        <v>0.14482688183025227</v>
      </c>
      <c r="D12" s="140">
        <f>VLOOKUP(W12,'[1]Sheet1'!$A$138:$AG$150,4,FALSE)</f>
        <v>2296</v>
      </c>
      <c r="E12" s="141">
        <f>VLOOKUP(W12,'[1]Sheet1'!$A$138:$AG$150,5,FALSE)/100</f>
        <v>0.13445771843523072</v>
      </c>
      <c r="F12" s="140">
        <f>VLOOKUP(W12,'[1]Sheet1'!$A$138:$AG$150,6,FALSE)</f>
        <v>304</v>
      </c>
      <c r="G12" s="112">
        <f>VLOOKUP(W12,'[1]Sheet1'!$A$138:$AG$150,7,FALSE)/100</f>
        <v>0.10298102981029811</v>
      </c>
      <c r="H12" s="140">
        <f>VLOOKUP(W12,'[1]Sheet1'!$A$138:$AG$150,8,FALSE)</f>
        <v>0</v>
      </c>
      <c r="I12" s="142">
        <f>VLOOKUP(W12,'[1]Sheet1'!$A$138:$AG$150,10,FALSE)</f>
        <v>5436</v>
      </c>
      <c r="J12" s="143">
        <f>VLOOKUP(W12,'[1]Sheet1'!$A$138:$AG$150,11,FALSE)/100</f>
        <v>0.13722767778254613</v>
      </c>
      <c r="K12" s="140">
        <f>VLOOKUP(W12,'[1]Sheet1'!$A$138:$AG$150,12,FALSE)</f>
        <v>4882</v>
      </c>
      <c r="L12" s="141">
        <f>VLOOKUP(W12,'[1]Sheet1'!$A$138:$AG$150,13,FALSE)/100</f>
        <v>0.14876889322281814</v>
      </c>
      <c r="M12" s="140">
        <f>VLOOKUP(W12,'[1]Sheet1'!$A$138:$AG$150,14,FALSE)</f>
        <v>5635</v>
      </c>
      <c r="N12" s="141">
        <f>VLOOKUP(W12,'[1]Sheet1'!$A$138:$AG$150,15,FALSE)/100</f>
        <v>0.1354958161007983</v>
      </c>
      <c r="O12" s="140">
        <f>VLOOKUP(W12,'[1]Sheet1'!$A$138:$AG$150,16,FALSE)</f>
        <v>1013</v>
      </c>
      <c r="P12" s="141">
        <f>VLOOKUP(W12,'[1]Sheet1'!$A$138:$AG$150,17,FALSE)/100</f>
        <v>0.117231801874783</v>
      </c>
      <c r="Q12" s="140">
        <f>VLOOKUP(W12,'[1]Sheet1'!$A$138:$AG$150,18,FALSE)</f>
        <v>11</v>
      </c>
      <c r="R12" s="141">
        <f>VLOOKUP(W12,'[1]Sheet1'!$A$138:$AG$150,19,FALSE)/100</f>
        <v>0.14102564102564102</v>
      </c>
      <c r="S12" s="142">
        <f>VLOOKUP(W12,'[1]Sheet1'!$A$138:$AG$150,20,FALSE)</f>
        <v>11540</v>
      </c>
      <c r="T12" s="141">
        <f>VLOOKUP(W12,'[1]Sheet1'!$A$138:$AG$150,21,FALSE)/100</f>
        <v>0.1388320781501889</v>
      </c>
      <c r="U12" s="142">
        <f>VLOOKUP(W12,'[1]Sheet1'!$A$138:$AG$150,22,FALSE)</f>
        <v>16976</v>
      </c>
      <c r="V12" s="141">
        <f>VLOOKUP(W12,'[1]Sheet1'!$A$138:$AG$150,23,FALSE)/100</f>
        <v>0.138314254287693</v>
      </c>
      <c r="W12" s="206" t="s">
        <v>132</v>
      </c>
    </row>
    <row r="13" spans="1:22" ht="24.75" customHeight="1" thickBot="1">
      <c r="A13" s="115" t="s">
        <v>84</v>
      </c>
      <c r="B13" s="116">
        <f>SUM(B8:B12)</f>
        <v>12813</v>
      </c>
      <c r="C13" s="144">
        <f aca="true" t="shared" si="0" ref="C13:V13">SUM(C8:C12)</f>
        <v>0.6543254008783577</v>
      </c>
      <c r="D13" s="116">
        <f t="shared" si="0"/>
        <v>10680</v>
      </c>
      <c r="E13" s="144">
        <f t="shared" si="0"/>
        <v>0.6254392129304286</v>
      </c>
      <c r="F13" s="116">
        <f t="shared" si="0"/>
        <v>1670</v>
      </c>
      <c r="G13" s="117">
        <f t="shared" si="0"/>
        <v>0.5657181571815718</v>
      </c>
      <c r="H13" s="116">
        <f t="shared" si="0"/>
        <v>1</v>
      </c>
      <c r="I13" s="116">
        <f t="shared" si="0"/>
        <v>25164</v>
      </c>
      <c r="J13" s="145">
        <f t="shared" si="0"/>
        <v>0.635246005099336</v>
      </c>
      <c r="K13" s="116">
        <f t="shared" si="0"/>
        <v>20971</v>
      </c>
      <c r="L13" s="144">
        <f t="shared" si="0"/>
        <v>0.6390480253534861</v>
      </c>
      <c r="M13" s="116">
        <f t="shared" si="0"/>
        <v>24926</v>
      </c>
      <c r="N13" s="144">
        <f t="shared" si="0"/>
        <v>0.5993555833413484</v>
      </c>
      <c r="O13" s="116">
        <f t="shared" si="0"/>
        <v>4919</v>
      </c>
      <c r="P13" s="144">
        <f t="shared" si="0"/>
        <v>0.5692628168036107</v>
      </c>
      <c r="Q13" s="116">
        <f t="shared" si="0"/>
        <v>52</v>
      </c>
      <c r="R13" s="144">
        <f t="shared" si="0"/>
        <v>0.6666666666666667</v>
      </c>
      <c r="S13" s="116">
        <f t="shared" si="0"/>
        <v>50867</v>
      </c>
      <c r="T13" s="144">
        <f t="shared" si="0"/>
        <v>0.6119559202136619</v>
      </c>
      <c r="U13" s="116">
        <f t="shared" si="0"/>
        <v>76031</v>
      </c>
      <c r="V13" s="144">
        <f t="shared" si="0"/>
        <v>0.6194728480058662</v>
      </c>
    </row>
    <row r="14" spans="1:23" ht="15">
      <c r="A14" s="169" t="s">
        <v>85</v>
      </c>
      <c r="B14" s="119">
        <f>VLOOKUP(W14,'[1]Sheet1'!$A$138:$AG$150,2,FALSE)</f>
        <v>554</v>
      </c>
      <c r="C14" s="56">
        <f>VLOOKUP(W14,'[1]Sheet1'!$A$138:$AG$150,3,FALSE)/100</f>
        <v>0.028291287917475233</v>
      </c>
      <c r="D14" s="119">
        <f>VLOOKUP(W14,'[1]Sheet1'!$A$138:$AG$150,4,FALSE)</f>
        <v>411</v>
      </c>
      <c r="E14" s="56">
        <f>VLOOKUP(W14,'[1]Sheet1'!$A$138:$AG$150,5,FALSE)/100</f>
        <v>0.024068868587491216</v>
      </c>
      <c r="F14" s="119">
        <f>VLOOKUP(W14,'[1]Sheet1'!$A$138:$AG$150,6,FALSE)</f>
        <v>86</v>
      </c>
      <c r="G14" s="89">
        <f>VLOOKUP(W14,'[1]Sheet1'!$A$138:$AG$150,7,FALSE)/100</f>
        <v>0.029132791327913285</v>
      </c>
      <c r="H14" s="119">
        <f>VLOOKUP(W14,'[1]Sheet1'!$A$138:$AG$150,8,FALSE)</f>
        <v>0</v>
      </c>
      <c r="I14" s="146">
        <f>VLOOKUP(W14,'[1]Sheet1'!$A$138:$AG$150,10,FALSE)</f>
        <v>1051</v>
      </c>
      <c r="J14" s="147">
        <f>VLOOKUP(W14,'[1]Sheet1'!$A$138:$AG$150,11,FALSE)/100</f>
        <v>0.02653169414081236</v>
      </c>
      <c r="K14" s="119">
        <f>VLOOKUP(W14,'[1]Sheet1'!$A$138:$AG$150,12,FALSE)</f>
        <v>622</v>
      </c>
      <c r="L14" s="56">
        <f>VLOOKUP(W14,'[1]Sheet1'!$A$138:$AG$150,13,FALSE)/100</f>
        <v>0.018954168698195998</v>
      </c>
      <c r="M14" s="119">
        <f>VLOOKUP(W14,'[1]Sheet1'!$A$138:$AG$150,14,FALSE)</f>
        <v>833</v>
      </c>
      <c r="N14" s="56">
        <f>VLOOKUP(W14,'[1]Sheet1'!$A$138:$AG$150,15,FALSE)/100</f>
        <v>0.02002981629316149</v>
      </c>
      <c r="O14" s="119">
        <f>VLOOKUP(W14,'[1]Sheet1'!$A$138:$AG$150,16,FALSE)</f>
        <v>189</v>
      </c>
      <c r="P14" s="56">
        <f>VLOOKUP(W14,'[1]Sheet1'!$A$138:$AG$150,17,FALSE)/100</f>
        <v>0.021872468464298113</v>
      </c>
      <c r="Q14" s="119">
        <f>VLOOKUP(W14,'[1]Sheet1'!$A$138:$AG$150,18,FALSE)</f>
        <v>0</v>
      </c>
      <c r="R14" s="56">
        <f>VLOOKUP(W14,'[1]Sheet1'!$A$138:$AG$150,19,FALSE)/100</f>
        <v>0</v>
      </c>
      <c r="S14" s="146">
        <f>VLOOKUP(W14,'[1]Sheet1'!$A$138:$AG$150,20,FALSE)</f>
        <v>1644</v>
      </c>
      <c r="T14" s="56">
        <f>VLOOKUP(W14,'[1]Sheet1'!$A$138:$AG$150,21,FALSE)/100</f>
        <v>0.01977815740718462</v>
      </c>
      <c r="U14" s="146">
        <f>VLOOKUP(W14,'[1]Sheet1'!$A$138:$AG$150,22,FALSE)</f>
        <v>2695</v>
      </c>
      <c r="V14" s="56">
        <f>VLOOKUP(W14,'[1]Sheet1'!$A$138:$AG$150,23,FALSE)/100</f>
        <v>0.021957876726280197</v>
      </c>
      <c r="W14" s="206" t="s">
        <v>133</v>
      </c>
    </row>
    <row r="15" spans="1:23" ht="15">
      <c r="A15" s="169" t="s">
        <v>86</v>
      </c>
      <c r="B15" s="120">
        <f>VLOOKUP(W15,'[1]Sheet1'!$A$138:$AG$150,2,FALSE)</f>
        <v>1928</v>
      </c>
      <c r="C15" s="16">
        <f>VLOOKUP(W15,'[1]Sheet1'!$A$138:$AG$150,3,FALSE)/100</f>
        <v>0.09845776733735062</v>
      </c>
      <c r="D15" s="120">
        <f>VLOOKUP(W15,'[1]Sheet1'!$A$138:$AG$150,4,FALSE)</f>
        <v>2029</v>
      </c>
      <c r="E15" s="16">
        <f>VLOOKUP(W15,'[1]Sheet1'!$A$138:$AG$150,5,FALSE)/100</f>
        <v>0.11882173811197001</v>
      </c>
      <c r="F15" s="120">
        <f>VLOOKUP(W15,'[1]Sheet1'!$A$138:$AG$150,6,FALSE)</f>
        <v>361</v>
      </c>
      <c r="G15" s="91">
        <f>VLOOKUP(W15,'[1]Sheet1'!$A$138:$AG$150,7,FALSE)/100</f>
        <v>0.12228997289972902</v>
      </c>
      <c r="H15" s="120">
        <f>VLOOKUP(W15,'[1]Sheet1'!$A$138:$AG$150,8,FALSE)</f>
        <v>1</v>
      </c>
      <c r="I15" s="138">
        <f>VLOOKUP(W15,'[1]Sheet1'!$A$138:$AG$150,10,FALSE)</f>
        <v>4319</v>
      </c>
      <c r="J15" s="139">
        <f>VLOOKUP(W15,'[1]Sheet1'!$A$138:$AG$150,11,FALSE)/100</f>
        <v>0.10902986393355717</v>
      </c>
      <c r="K15" s="120">
        <f>VLOOKUP(W15,'[1]Sheet1'!$A$138:$AG$150,12,FALSE)</f>
        <v>3279</v>
      </c>
      <c r="L15" s="16">
        <f>VLOOKUP(W15,'[1]Sheet1'!$A$138:$AG$150,13,FALSE)/100</f>
        <v>0.09992077035592394</v>
      </c>
      <c r="M15" s="120">
        <f>VLOOKUP(W15,'[1]Sheet1'!$A$138:$AG$150,14,FALSE)</f>
        <v>5092</v>
      </c>
      <c r="N15" s="16">
        <f>VLOOKUP(W15,'[1]Sheet1'!$A$138:$AG$150,15,FALSE)/100</f>
        <v>0.12243916514379148</v>
      </c>
      <c r="O15" s="120">
        <f>VLOOKUP(W15,'[1]Sheet1'!$A$138:$AG$150,16,FALSE)</f>
        <v>1089</v>
      </c>
      <c r="P15" s="16">
        <f>VLOOKUP(W15,'[1]Sheet1'!$A$138:$AG$150,17,FALSE)/100</f>
        <v>0.12602708019905104</v>
      </c>
      <c r="Q15" s="120">
        <f>VLOOKUP(W15,'[1]Sheet1'!$A$138:$AG$150,18,FALSE)</f>
        <v>14</v>
      </c>
      <c r="R15" s="16">
        <f>VLOOKUP(W15,'[1]Sheet1'!$A$138:$AG$150,19,FALSE)/100</f>
        <v>0.1794871794871795</v>
      </c>
      <c r="S15" s="138">
        <f>VLOOKUP(W15,'[1]Sheet1'!$A$138:$AG$150,20,FALSE)</f>
        <v>9474</v>
      </c>
      <c r="T15" s="16">
        <f>VLOOKUP(W15,'[1]Sheet1'!$A$138:$AG$150,21,FALSE)/100</f>
        <v>0.11397704578811867</v>
      </c>
      <c r="U15" s="138">
        <f>VLOOKUP(W15,'[1]Sheet1'!$A$138:$AG$150,22,FALSE)</f>
        <v>13793</v>
      </c>
      <c r="V15" s="16">
        <f>VLOOKUP(W15,'[1]Sheet1'!$A$138:$AG$150,23,FALSE)/100</f>
        <v>0.11238033160875056</v>
      </c>
      <c r="W15" s="206" t="s">
        <v>134</v>
      </c>
    </row>
    <row r="16" spans="1:23" ht="15">
      <c r="A16" s="170" t="s">
        <v>87</v>
      </c>
      <c r="B16" s="120">
        <f>VLOOKUP(W16,'[1]Sheet1'!$A$138:$AG$150,2,FALSE)</f>
        <v>1472</v>
      </c>
      <c r="C16" s="16">
        <f>VLOOKUP(W16,'[1]Sheet1'!$A$138:$AG$150,3,FALSE)/100</f>
        <v>0.07517107547747932</v>
      </c>
      <c r="D16" s="120">
        <f>VLOOKUP(W16,'[1]Sheet1'!$A$138:$AG$150,4,FALSE)</f>
        <v>1379</v>
      </c>
      <c r="E16" s="16">
        <f>VLOOKUP(W16,'[1]Sheet1'!$A$138:$AG$150,5,FALSE)/100</f>
        <v>0.08075661747481848</v>
      </c>
      <c r="F16" s="120">
        <f>VLOOKUP(W16,'[1]Sheet1'!$A$138:$AG$150,6,FALSE)</f>
        <v>305</v>
      </c>
      <c r="G16" s="91">
        <f>VLOOKUP(W16,'[1]Sheet1'!$A$138:$AG$150,7,FALSE)/100</f>
        <v>0.10331978319783197</v>
      </c>
      <c r="H16" s="120">
        <f>VLOOKUP(W16,'[1]Sheet1'!$A$138:$AG$150,8,FALSE)</f>
        <v>0</v>
      </c>
      <c r="I16" s="138">
        <f>VLOOKUP(W16,'[1]Sheet1'!$A$138:$AG$150,10,FALSE)</f>
        <v>3156</v>
      </c>
      <c r="J16" s="139">
        <f>VLOOKUP(W16,'[1]Sheet1'!$A$138:$AG$150,11,FALSE)/100</f>
        <v>0.07967081513644513</v>
      </c>
      <c r="K16" s="120">
        <f>VLOOKUP(W16,'[1]Sheet1'!$A$138:$AG$150,12,FALSE)</f>
        <v>3229</v>
      </c>
      <c r="L16" s="16">
        <f>VLOOKUP(W16,'[1]Sheet1'!$A$138:$AG$150,13,FALSE)/100</f>
        <v>0.09839712335446124</v>
      </c>
      <c r="M16" s="120">
        <f>VLOOKUP(W16,'[1]Sheet1'!$A$138:$AG$150,14,FALSE)</f>
        <v>4300</v>
      </c>
      <c r="N16" s="16">
        <f>VLOOKUP(W16,'[1]Sheet1'!$A$138:$AG$150,15,FALSE)/100</f>
        <v>0.103395210156776</v>
      </c>
      <c r="O16" s="120">
        <f>VLOOKUP(W16,'[1]Sheet1'!$A$138:$AG$150,16,FALSE)</f>
        <v>1040</v>
      </c>
      <c r="P16" s="16">
        <f>VLOOKUP(W16,'[1]Sheet1'!$A$138:$AG$150,17,FALSE)/100</f>
        <v>0.1203564402268256</v>
      </c>
      <c r="Q16" s="120">
        <f>VLOOKUP(W16,'[1]Sheet1'!$A$138:$AG$150,18,FALSE)</f>
        <v>1</v>
      </c>
      <c r="R16" s="16">
        <f>VLOOKUP(W16,'[1]Sheet1'!$A$138:$AG$150,19,FALSE)/100</f>
        <v>0.01282051282051282</v>
      </c>
      <c r="S16" s="138">
        <f>VLOOKUP(W16,'[1]Sheet1'!$A$138:$AG$150,20,FALSE)</f>
        <v>8570</v>
      </c>
      <c r="T16" s="16">
        <f>VLOOKUP(W16,'[1]Sheet1'!$A$138:$AG$150,21,FALSE)/100</f>
        <v>0.10310146531604149</v>
      </c>
      <c r="U16" s="138">
        <f>VLOOKUP(W16,'[1]Sheet1'!$A$138:$AG$150,22,FALSE)</f>
        <v>11726</v>
      </c>
      <c r="V16" s="16">
        <f>VLOOKUP(W16,'[1]Sheet1'!$A$138:$AG$150,23,FALSE)/100</f>
        <v>0.09553916975597833</v>
      </c>
      <c r="W16" s="206" t="s">
        <v>135</v>
      </c>
    </row>
    <row r="17" spans="1:23" ht="15">
      <c r="A17" s="170" t="s">
        <v>88</v>
      </c>
      <c r="B17" s="120">
        <f>VLOOKUP(W17,'[1]Sheet1'!$A$138:$AG$150,2,FALSE)</f>
        <v>255</v>
      </c>
      <c r="C17" s="16">
        <f>VLOOKUP(W17,'[1]Sheet1'!$A$138:$AG$150,3,FALSE)/100</f>
        <v>0.013022163211112246</v>
      </c>
      <c r="D17" s="120">
        <f>VLOOKUP(W17,'[1]Sheet1'!$A$138:$AG$150,4,FALSE)</f>
        <v>273</v>
      </c>
      <c r="E17" s="16">
        <f>VLOOKUP(W17,'[1]Sheet1'!$A$138:$AG$150,5,FALSE)/100</f>
        <v>0.015987350667603654</v>
      </c>
      <c r="F17" s="120">
        <f>VLOOKUP(W17,'[1]Sheet1'!$A$138:$AG$150,6,FALSE)</f>
        <v>41</v>
      </c>
      <c r="G17" s="91">
        <f>VLOOKUP(W17,'[1]Sheet1'!$A$138:$AG$150,7,FALSE)/100</f>
        <v>0.013888888888888888</v>
      </c>
      <c r="H17" s="120">
        <f>VLOOKUP(W17,'[1]Sheet1'!$A$138:$AG$150,8,FALSE)</f>
        <v>0</v>
      </c>
      <c r="I17" s="138">
        <f>VLOOKUP(W17,'[1]Sheet1'!$A$138:$AG$150,10,FALSE)</f>
        <v>569</v>
      </c>
      <c r="J17" s="139">
        <f>VLOOKUP(W17,'[1]Sheet1'!$A$138:$AG$150,11,FALSE)/100</f>
        <v>0.014363971423522583</v>
      </c>
      <c r="K17" s="120">
        <f>VLOOKUP(W17,'[1]Sheet1'!$A$138:$AG$150,12,FALSE)</f>
        <v>440</v>
      </c>
      <c r="L17" s="16">
        <f>VLOOKUP(W17,'[1]Sheet1'!$A$138:$AG$150,13,FALSE)/100</f>
        <v>0.01340809361287177</v>
      </c>
      <c r="M17" s="120">
        <f>VLOOKUP(W17,'[1]Sheet1'!$A$138:$AG$150,14,FALSE)</f>
        <v>739</v>
      </c>
      <c r="N17" s="16">
        <f>VLOOKUP(W17,'[1]Sheet1'!$A$138:$AG$150,15,FALSE)/100</f>
        <v>0.017769548908338945</v>
      </c>
      <c r="O17" s="120">
        <f>VLOOKUP(W17,'[1]Sheet1'!$A$138:$AG$150,16,FALSE)</f>
        <v>133</v>
      </c>
      <c r="P17" s="16">
        <f>VLOOKUP(W17,'[1]Sheet1'!$A$138:$AG$150,17,FALSE)/100</f>
        <v>0.015391737067469042</v>
      </c>
      <c r="Q17" s="120">
        <f>VLOOKUP(W17,'[1]Sheet1'!$A$138:$AG$150,18,FALSE)</f>
        <v>2</v>
      </c>
      <c r="R17" s="16">
        <f>VLOOKUP(W17,'[1]Sheet1'!$A$138:$AG$150,19,FALSE)/100</f>
        <v>0.02564102564102564</v>
      </c>
      <c r="S17" s="138">
        <f>VLOOKUP(W17,'[1]Sheet1'!$A$138:$AG$150,20,FALSE)</f>
        <v>1314</v>
      </c>
      <c r="T17" s="16">
        <f>VLOOKUP(W17,'[1]Sheet1'!$A$138:$AG$150,21,FALSE)/100</f>
        <v>0.015808089314501575</v>
      </c>
      <c r="U17" s="138">
        <f>VLOOKUP(W17,'[1]Sheet1'!$A$138:$AG$150,22,FALSE)</f>
        <v>1883</v>
      </c>
      <c r="V17" s="16">
        <f>VLOOKUP(W17,'[1]Sheet1'!$A$138:$AG$150,23,FALSE)/100</f>
        <v>0.015341996985374997</v>
      </c>
      <c r="W17" s="206" t="s">
        <v>136</v>
      </c>
    </row>
    <row r="18" spans="1:23" ht="15.75" thickBot="1">
      <c r="A18" s="170" t="s">
        <v>89</v>
      </c>
      <c r="B18" s="140">
        <f>VLOOKUP(W18,'[1]Sheet1'!$A$138:$AG$150,2,FALSE)</f>
        <v>836</v>
      </c>
      <c r="C18" s="141">
        <f>VLOOKUP(W18,'[1]Sheet1'!$A$138:$AG$150,3,FALSE)/100</f>
        <v>0.04269226840976406</v>
      </c>
      <c r="D18" s="140">
        <f>VLOOKUP(W18,'[1]Sheet1'!$A$138:$AG$150,4,FALSE)</f>
        <v>837</v>
      </c>
      <c r="E18" s="141">
        <f>VLOOKUP(W18,'[1]Sheet1'!$A$138:$AG$150,5,FALSE)/100</f>
        <v>0.049016163035839784</v>
      </c>
      <c r="F18" s="140">
        <f>VLOOKUP(W18,'[1]Sheet1'!$A$138:$AG$150,6,FALSE)</f>
        <v>164</v>
      </c>
      <c r="G18" s="112">
        <f>VLOOKUP(W18,'[1]Sheet1'!$A$138:$AG$150,7,FALSE)/100</f>
        <v>0.05555555555555555</v>
      </c>
      <c r="H18" s="140">
        <f>VLOOKUP(W18,'[1]Sheet1'!$A$138:$AG$150,8,FALSE)</f>
        <v>1</v>
      </c>
      <c r="I18" s="142">
        <f>VLOOKUP(W18,'[1]Sheet1'!$A$138:$AG$150,10,FALSE)</f>
        <v>1838</v>
      </c>
      <c r="J18" s="143">
        <f>VLOOKUP(W18,'[1]Sheet1'!$A$138:$AG$150,11,FALSE)/100</f>
        <v>0.046398909448918293</v>
      </c>
      <c r="K18" s="140">
        <f>VLOOKUP(W18,'[1]Sheet1'!$A$138:$AG$150,12,FALSE)</f>
        <v>1125</v>
      </c>
      <c r="L18" s="141">
        <f>VLOOKUP(W18,'[1]Sheet1'!$A$138:$AG$150,13,FALSE)/100</f>
        <v>0.034282057532910776</v>
      </c>
      <c r="M18" s="140">
        <f>VLOOKUP(W18,'[1]Sheet1'!$A$138:$AG$150,14,FALSE)</f>
        <v>1649</v>
      </c>
      <c r="N18" s="141">
        <f>VLOOKUP(W18,'[1]Sheet1'!$A$138:$AG$150,15,FALSE)/100</f>
        <v>0.03965086082523805</v>
      </c>
      <c r="O18" s="140">
        <f>VLOOKUP(W18,'[1]Sheet1'!$A$138:$AG$150,16,FALSE)</f>
        <v>358</v>
      </c>
      <c r="P18" s="141">
        <f>VLOOKUP(W18,'[1]Sheet1'!$A$138:$AG$150,17,FALSE)/100</f>
        <v>0.041430390001157266</v>
      </c>
      <c r="Q18" s="140">
        <f>VLOOKUP(W18,'[1]Sheet1'!$A$138:$AG$150,18,FALSE)</f>
        <v>2</v>
      </c>
      <c r="R18" s="141">
        <f>VLOOKUP(W18,'[1]Sheet1'!$A$138:$AG$150,19,FALSE)/100</f>
        <v>0.02564102564102564</v>
      </c>
      <c r="S18" s="142">
        <f>VLOOKUP(W18,'[1]Sheet1'!$A$138:$AG$150,20,FALSE)</f>
        <v>3134</v>
      </c>
      <c r="T18" s="141">
        <f>VLOOKUP(W18,'[1]Sheet1'!$A$138:$AG$150,21,FALSE)/100</f>
        <v>0.03770361637111715</v>
      </c>
      <c r="U18" s="142">
        <f>VLOOKUP(W18,'[1]Sheet1'!$A$138:$AG$150,22,FALSE)</f>
        <v>4972</v>
      </c>
      <c r="V18" s="141">
        <f>VLOOKUP(W18,'[1]Sheet1'!$A$138:$AG$150,23,FALSE)/100</f>
        <v>0.040510041960321014</v>
      </c>
      <c r="W18" s="206" t="s">
        <v>137</v>
      </c>
    </row>
    <row r="19" spans="1:22" ht="24.75" customHeight="1" thickBot="1">
      <c r="A19" s="148" t="s">
        <v>90</v>
      </c>
      <c r="B19" s="132">
        <f>SUM(B14:B18)</f>
        <v>5045</v>
      </c>
      <c r="C19" s="149">
        <f aca="true" t="shared" si="1" ref="C19:V19">SUM(C14:C18)</f>
        <v>0.2576345623531815</v>
      </c>
      <c r="D19" s="132">
        <f t="shared" si="1"/>
        <v>4929</v>
      </c>
      <c r="E19" s="149">
        <f t="shared" si="1"/>
        <v>0.28865073787772316</v>
      </c>
      <c r="F19" s="132">
        <f t="shared" si="1"/>
        <v>957</v>
      </c>
      <c r="G19" s="117">
        <f t="shared" si="1"/>
        <v>0.32418699186991873</v>
      </c>
      <c r="H19" s="132">
        <f t="shared" si="1"/>
        <v>2</v>
      </c>
      <c r="I19" s="132">
        <f t="shared" si="1"/>
        <v>10933</v>
      </c>
      <c r="J19" s="135">
        <f t="shared" si="1"/>
        <v>0.27599525408325554</v>
      </c>
      <c r="K19" s="132">
        <f t="shared" si="1"/>
        <v>8695</v>
      </c>
      <c r="L19" s="149">
        <f t="shared" si="1"/>
        <v>0.26496221355436367</v>
      </c>
      <c r="M19" s="132">
        <f t="shared" si="1"/>
        <v>12613</v>
      </c>
      <c r="N19" s="149">
        <f t="shared" si="1"/>
        <v>0.30328460132730595</v>
      </c>
      <c r="O19" s="132">
        <f t="shared" si="1"/>
        <v>2809</v>
      </c>
      <c r="P19" s="149">
        <f t="shared" si="1"/>
        <v>0.3250781159588011</v>
      </c>
      <c r="Q19" s="132">
        <f t="shared" si="1"/>
        <v>19</v>
      </c>
      <c r="R19" s="149">
        <f t="shared" si="1"/>
        <v>0.24358974358974358</v>
      </c>
      <c r="S19" s="132">
        <f t="shared" si="1"/>
        <v>24136</v>
      </c>
      <c r="T19" s="149">
        <f t="shared" si="1"/>
        <v>0.2903683741969635</v>
      </c>
      <c r="U19" s="132">
        <f t="shared" si="1"/>
        <v>35069</v>
      </c>
      <c r="V19" s="149">
        <f t="shared" si="1"/>
        <v>0.2857294170367051</v>
      </c>
    </row>
    <row r="20" spans="1:23" ht="15.75" thickBot="1">
      <c r="A20" s="190" t="s">
        <v>42</v>
      </c>
      <c r="B20" s="150">
        <f>VLOOKUP(W20,'[1]Sheet1'!$A$138:$AG$150,2,FALSE)</f>
        <v>462</v>
      </c>
      <c r="C20" s="151">
        <f>VLOOKUP(W20,'[1]Sheet1'!$A$138:$AG$150,3,FALSE)/100</f>
        <v>0.023593095700132776</v>
      </c>
      <c r="D20" s="150">
        <f>VLOOKUP(W20,'[1]Sheet1'!$A$138:$AG$150,4,FALSE)</f>
        <v>457</v>
      </c>
      <c r="E20" s="151">
        <f>VLOOKUP(W20,'[1]Sheet1'!$A$138:$AG$150,5,FALSE)/100</f>
        <v>0.026762707894120403</v>
      </c>
      <c r="F20" s="150">
        <f>VLOOKUP(W20,'[1]Sheet1'!$A$138:$AG$150,6,FALSE)</f>
        <v>76</v>
      </c>
      <c r="G20" s="151">
        <f>VLOOKUP(W20,'[1]Sheet1'!$A$138:$AG$150,7,FALSE)/100</f>
        <v>0.025745257452574527</v>
      </c>
      <c r="H20" s="150">
        <f>VLOOKUP(W20,'[1]Sheet1'!$A$138:$AG$150,8,FALSE)</f>
        <v>0</v>
      </c>
      <c r="I20" s="25">
        <f>VLOOKUP(W20,'[1]Sheet1'!$A$138:$AG$150,10,FALSE)</f>
        <v>995</v>
      </c>
      <c r="J20" s="26">
        <f>VLOOKUP(W20,'[1]Sheet1'!$A$138:$AG$150,11,FALSE)/100</f>
        <v>0.02511801681266251</v>
      </c>
      <c r="K20" s="150">
        <f>VLOOKUP(W20,'[1]Sheet1'!$A$138:$AG$150,12,FALSE)</f>
        <v>1442</v>
      </c>
      <c r="L20" s="151">
        <f>VLOOKUP(W20,'[1]Sheet1'!$A$138:$AG$150,13,FALSE)/100</f>
        <v>0.0439419795221843</v>
      </c>
      <c r="M20" s="150">
        <f>VLOOKUP(W20,'[1]Sheet1'!$A$138:$AG$150,14,FALSE)</f>
        <v>1909</v>
      </c>
      <c r="N20" s="151">
        <f>VLOOKUP(W20,'[1]Sheet1'!$A$138:$AG$150,15,FALSE)/100</f>
        <v>0.045902664230066365</v>
      </c>
      <c r="O20" s="150">
        <f>VLOOKUP(W20,'[1]Sheet1'!$A$138:$AG$150,16,FALSE)</f>
        <v>326</v>
      </c>
      <c r="P20" s="151">
        <f>VLOOKUP(W20,'[1]Sheet1'!$A$138:$AG$150,17,FALSE)/100</f>
        <v>0.037727114917254945</v>
      </c>
      <c r="Q20" s="150">
        <f>VLOOKUP(W20,'[1]Sheet1'!$A$138:$AG$150,18,FALSE)</f>
        <v>4</v>
      </c>
      <c r="R20" s="151">
        <f>VLOOKUP(W20,'[1]Sheet1'!$A$138:$AG$150,19,FALSE)/100</f>
        <v>0.05128205128205128</v>
      </c>
      <c r="S20" s="25">
        <f>VLOOKUP(W20,'[1]Sheet1'!$A$138:$AG$150,20,FALSE)</f>
        <v>3681</v>
      </c>
      <c r="T20" s="151">
        <f>VLOOKUP(W20,'[1]Sheet1'!$A$138:$AG$150,21,FALSE)/100</f>
        <v>0.04428430499747359</v>
      </c>
      <c r="U20" s="25">
        <f>VLOOKUP(W20,'[1]Sheet1'!$A$138:$AG$150,22,FALSE)</f>
        <v>4676</v>
      </c>
      <c r="V20" s="151">
        <f>VLOOKUP(W20,'[1]Sheet1'!$A$138:$AG$150,23,FALSE)/100</f>
        <v>0.03809834195624719</v>
      </c>
      <c r="W20" s="206" t="s">
        <v>138</v>
      </c>
    </row>
    <row r="21" spans="1:23" ht="15.75" thickBot="1">
      <c r="A21" s="40" t="s">
        <v>33</v>
      </c>
      <c r="B21" s="142">
        <f>VLOOKUP(W21,'[1]Sheet1'!$A$138:$AG$150,2,FALSE)</f>
        <v>19582</v>
      </c>
      <c r="C21" s="152">
        <f>VLOOKUP(W21,'[1]Sheet1'!$A$138:$AG$150,3,FALSE)/100</f>
        <v>1</v>
      </c>
      <c r="D21" s="142">
        <f>VLOOKUP(W21,'[1]Sheet1'!$A$138:$AG$150,4,FALSE)</f>
        <v>17076</v>
      </c>
      <c r="E21" s="152">
        <f>VLOOKUP(W21,'[1]Sheet1'!$A$138:$AG$150,5,FALSE)/100</f>
        <v>1</v>
      </c>
      <c r="F21" s="142">
        <f>VLOOKUP(W21,'[1]Sheet1'!$A$138:$AG$150,6,FALSE)</f>
        <v>2952</v>
      </c>
      <c r="G21" s="152">
        <f>VLOOKUP(W21,'[1]Sheet1'!$A$138:$AG$150,7,FALSE)/100</f>
        <v>1</v>
      </c>
      <c r="H21" s="142">
        <f>VLOOKUP(W21,'[1]Sheet1'!$A$138:$AG$150,8,FALSE)</f>
        <v>3</v>
      </c>
      <c r="I21" s="142">
        <f>VLOOKUP(W21,'[1]Sheet1'!$A$138:$AG$150,10,FALSE)</f>
        <v>39613</v>
      </c>
      <c r="J21" s="152">
        <f>VLOOKUP(W21,'[1]Sheet1'!$A$138:$AG$150,11,FALSE)/100</f>
        <v>1</v>
      </c>
      <c r="K21" s="142">
        <f>VLOOKUP(W21,'[1]Sheet1'!$A$138:$AG$150,12,FALSE)</f>
        <v>32816</v>
      </c>
      <c r="L21" s="152">
        <f>VLOOKUP(W21,'[1]Sheet1'!$A$138:$AG$150,13,FALSE)/100</f>
        <v>1</v>
      </c>
      <c r="M21" s="142">
        <f>VLOOKUP(W21,'[1]Sheet1'!$A$138:$AG$150,14,FALSE)</f>
        <v>41588</v>
      </c>
      <c r="N21" s="152">
        <f>VLOOKUP(W21,'[1]Sheet1'!$A$138:$AG$150,15,FALSE)/100</f>
        <v>1</v>
      </c>
      <c r="O21" s="142">
        <f>VLOOKUP(W21,'[1]Sheet1'!$A$138:$AG$150,16,FALSE)</f>
        <v>8641</v>
      </c>
      <c r="P21" s="152">
        <f>VLOOKUP(W21,'[1]Sheet1'!$A$138:$AG$150,17,FALSE)/100</f>
        <v>1</v>
      </c>
      <c r="Q21" s="142">
        <f>VLOOKUP(W21,'[1]Sheet1'!$A$138:$AG$150,18,FALSE)</f>
        <v>78</v>
      </c>
      <c r="R21" s="152">
        <f>VLOOKUP(W21,'[1]Sheet1'!$A$138:$AG$150,19,FALSE)/100</f>
        <v>1</v>
      </c>
      <c r="S21" s="142">
        <f>VLOOKUP(W21,'[1]Sheet1'!$A$138:$AG$150,20,FALSE)</f>
        <v>83122</v>
      </c>
      <c r="T21" s="152">
        <f>VLOOKUP(W21,'[1]Sheet1'!$A$138:$AG$150,21,FALSE)/100</f>
        <v>1</v>
      </c>
      <c r="U21" s="142">
        <f>VLOOKUP(W21,'[1]Sheet1'!$A$138:$AG$150,22,FALSE)</f>
        <v>122735</v>
      </c>
      <c r="V21" s="152">
        <f>VLOOKUP(W21,'[1]Sheet1'!$A$138:$AG$150,23,FALSE)/100</f>
        <v>1</v>
      </c>
      <c r="W21" s="210" t="s">
        <v>73</v>
      </c>
    </row>
    <row r="22" spans="1:22" ht="15">
      <c r="A22" s="42"/>
      <c r="B22" s="59"/>
      <c r="C22" s="44"/>
      <c r="D22" s="59"/>
      <c r="E22" s="44"/>
      <c r="F22" s="59"/>
      <c r="G22" s="44"/>
      <c r="H22" s="59"/>
      <c r="I22" s="59"/>
      <c r="J22" s="44"/>
      <c r="K22" s="59"/>
      <c r="L22" s="44"/>
      <c r="M22" s="59"/>
      <c r="N22" s="44"/>
      <c r="O22" s="59"/>
      <c r="P22" s="44"/>
      <c r="Q22" s="59"/>
      <c r="R22" s="44"/>
      <c r="S22" s="59"/>
      <c r="T22" s="44"/>
      <c r="U22" s="59"/>
      <c r="V22" s="44"/>
    </row>
    <row r="23" spans="1:22" ht="15">
      <c r="A23" s="45" t="s">
        <v>39</v>
      </c>
      <c r="B23" s="48"/>
      <c r="C23" s="1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5">
      <c r="A24" s="47" t="s">
        <v>40</v>
      </c>
      <c r="B24" s="48"/>
      <c r="C24" s="48"/>
      <c r="D24" s="153"/>
      <c r="E24" s="153"/>
      <c r="F24" s="153"/>
      <c r="G24" s="153"/>
      <c r="H24" s="48"/>
      <c r="I24" s="153"/>
      <c r="J24" s="153"/>
      <c r="K24" s="15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5">
      <c r="A25" s="154"/>
      <c r="B25" s="87"/>
      <c r="C25" s="87"/>
      <c r="D25" s="87"/>
      <c r="E25" s="87"/>
      <c r="F25" s="87"/>
      <c r="G25" s="87"/>
      <c r="H25" s="87"/>
      <c r="I25" s="87"/>
      <c r="J25" s="87"/>
      <c r="K25" s="48"/>
      <c r="L25" s="48"/>
      <c r="M25" s="48"/>
      <c r="N25" s="48"/>
      <c r="O25" s="48"/>
      <c r="P25" s="48"/>
      <c r="Q25" s="48"/>
      <c r="R25" s="48"/>
      <c r="S25" s="87"/>
      <c r="T25" s="48"/>
      <c r="U25" s="48"/>
      <c r="V25" s="48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P6" sqref="P6"/>
    </sheetView>
  </sheetViews>
  <sheetFormatPr defaultColWidth="11.421875" defaultRowHeight="15"/>
  <cols>
    <col min="1" max="1" width="20.7109375" style="177" customWidth="1"/>
    <col min="2" max="16" width="14.7109375" style="177" customWidth="1"/>
    <col min="17" max="16384" width="11.421875" style="177" customWidth="1"/>
  </cols>
  <sheetData>
    <row r="1" spans="1:16" ht="24.75" customHeight="1" thickBot="1" thickTop="1">
      <c r="A1" s="234" t="s">
        <v>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6" ht="24.75" customHeight="1" thickBot="1" thickTop="1">
      <c r="A2" s="234" t="s">
        <v>180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1:16" ht="24.75" customHeight="1" thickBot="1" thickTop="1">
      <c r="A3" s="246" t="s">
        <v>21</v>
      </c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58" t="s">
        <v>166</v>
      </c>
    </row>
    <row r="4" spans="1:16" ht="24.75" customHeight="1">
      <c r="A4" s="238"/>
      <c r="B4" s="252">
        <v>2012</v>
      </c>
      <c r="C4" s="253"/>
      <c r="D4" s="252">
        <v>2013</v>
      </c>
      <c r="E4" s="253"/>
      <c r="F4" s="252">
        <v>2014</v>
      </c>
      <c r="G4" s="253"/>
      <c r="H4" s="252">
        <v>2015</v>
      </c>
      <c r="I4" s="253"/>
      <c r="J4" s="252">
        <v>2016</v>
      </c>
      <c r="K4" s="253"/>
      <c r="L4" s="252">
        <v>2017</v>
      </c>
      <c r="M4" s="253"/>
      <c r="N4" s="252">
        <v>2018</v>
      </c>
      <c r="O4" s="253"/>
      <c r="P4" s="244"/>
    </row>
    <row r="5" spans="1:16" ht="24.75" customHeight="1" thickBot="1">
      <c r="A5" s="318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259"/>
    </row>
    <row r="6" spans="1:17" ht="15">
      <c r="A6" s="202" t="s">
        <v>94</v>
      </c>
      <c r="B6" s="35">
        <v>119081</v>
      </c>
      <c r="C6" s="56">
        <v>0.8813111502538522</v>
      </c>
      <c r="D6" s="35">
        <v>111483</v>
      </c>
      <c r="E6" s="56">
        <v>0.8797168694664078</v>
      </c>
      <c r="F6" s="35">
        <v>106277</v>
      </c>
      <c r="G6" s="56">
        <v>0.8769091134122695</v>
      </c>
      <c r="H6" s="35">
        <v>101840</v>
      </c>
      <c r="I6" s="56">
        <v>0.8745609590629213</v>
      </c>
      <c r="J6" s="35">
        <v>104102</v>
      </c>
      <c r="K6" s="56">
        <v>0.8683705643883151</v>
      </c>
      <c r="L6" s="35">
        <v>104343</v>
      </c>
      <c r="M6" s="56">
        <v>0.8629735921462894</v>
      </c>
      <c r="N6" s="35">
        <f>VLOOKUP(Q6,'[1]Sheet1'!$A$155:$C$160,2,FALSE)</f>
        <v>105499</v>
      </c>
      <c r="O6" s="56">
        <f>VLOOKUP(Q6,'[1]Sheet1'!$A$155:$C$160,3,FALSE)/100</f>
        <v>0.8595673605735936</v>
      </c>
      <c r="P6" s="67">
        <f aca="true" t="shared" si="0" ref="P6:P11">(N6-L6)/L6</f>
        <v>0.011078845729948343</v>
      </c>
      <c r="Q6" s="207" t="s">
        <v>139</v>
      </c>
    </row>
    <row r="7" spans="1:17" ht="15">
      <c r="A7" s="203" t="s">
        <v>95</v>
      </c>
      <c r="B7" s="12">
        <v>5852</v>
      </c>
      <c r="C7" s="16">
        <v>0.04331029174499326</v>
      </c>
      <c r="D7" s="12">
        <v>5698</v>
      </c>
      <c r="E7" s="16">
        <v>0.04496314884080615</v>
      </c>
      <c r="F7" s="12">
        <v>5551</v>
      </c>
      <c r="G7" s="16">
        <v>0.045802219563513345</v>
      </c>
      <c r="H7" s="12">
        <v>5311</v>
      </c>
      <c r="I7" s="16">
        <v>0.04560873186943416</v>
      </c>
      <c r="J7" s="12">
        <v>5661</v>
      </c>
      <c r="K7" s="16">
        <v>0.04722143441050366</v>
      </c>
      <c r="L7" s="12">
        <v>5959</v>
      </c>
      <c r="M7" s="16">
        <v>0.049284184234685016</v>
      </c>
      <c r="N7" s="12">
        <f>VLOOKUP(Q7,'[1]Sheet1'!$A$155:$C$160,2,FALSE)</f>
        <v>6029</v>
      </c>
      <c r="O7" s="16">
        <f>VLOOKUP(Q7,'[1]Sheet1'!$A$155:$C$160,3,FALSE)/100</f>
        <v>0.049122092312706235</v>
      </c>
      <c r="P7" s="67">
        <f t="shared" si="0"/>
        <v>0.011746937405604967</v>
      </c>
      <c r="Q7" s="207" t="s">
        <v>140</v>
      </c>
    </row>
    <row r="8" spans="1:17" ht="15">
      <c r="A8" s="203" t="s">
        <v>96</v>
      </c>
      <c r="B8" s="120">
        <v>4922</v>
      </c>
      <c r="C8" s="16">
        <v>0.036427418996728786</v>
      </c>
      <c r="D8" s="120">
        <v>5296</v>
      </c>
      <c r="E8" s="16">
        <v>0.042</v>
      </c>
      <c r="F8" s="120">
        <v>5324</v>
      </c>
      <c r="G8" s="16">
        <v>0.04392920500020628</v>
      </c>
      <c r="H8" s="120">
        <v>5239</v>
      </c>
      <c r="I8" s="16">
        <v>0.04499042482846274</v>
      </c>
      <c r="J8" s="120">
        <v>5618</v>
      </c>
      <c r="K8" s="16">
        <v>0.04686274836922974</v>
      </c>
      <c r="L8" s="120">
        <v>5963</v>
      </c>
      <c r="M8" s="16">
        <v>0.049317266419101655</v>
      </c>
      <c r="N8" s="120">
        <f>VLOOKUP(Q8,'[1]Sheet1'!$A$155:$C$160,2,FALSE)</f>
        <v>6224</v>
      </c>
      <c r="O8" s="16">
        <f>VLOOKUP(Q8,'[1]Sheet1'!$A$155:$C$160,3,FALSE)/100</f>
        <v>0.050710881166741356</v>
      </c>
      <c r="P8" s="67">
        <f t="shared" si="0"/>
        <v>0.04376991447258092</v>
      </c>
      <c r="Q8" s="207" t="s">
        <v>141</v>
      </c>
    </row>
    <row r="9" spans="1:17" ht="15">
      <c r="A9" s="203" t="s">
        <v>97</v>
      </c>
      <c r="B9" s="120">
        <v>5228</v>
      </c>
      <c r="C9" s="16">
        <v>0.03869210615906097</v>
      </c>
      <c r="D9" s="120">
        <v>4218</v>
      </c>
      <c r="E9" s="16">
        <v>0.033</v>
      </c>
      <c r="F9" s="120">
        <v>4015</v>
      </c>
      <c r="G9" s="16">
        <v>0.03312842939065143</v>
      </c>
      <c r="H9" s="120">
        <v>4034</v>
      </c>
      <c r="I9" s="16">
        <v>0.03464236948998257</v>
      </c>
      <c r="J9" s="120">
        <v>4477</v>
      </c>
      <c r="K9" s="16">
        <v>0.03734505597170551</v>
      </c>
      <c r="L9" s="120">
        <v>4619</v>
      </c>
      <c r="M9" s="16">
        <v>0.03820165245511161</v>
      </c>
      <c r="N9" s="120">
        <f>VLOOKUP(Q9,'[1]Sheet1'!$A$155:$C$160,2,FALSE)</f>
        <v>4961</v>
      </c>
      <c r="O9" s="16">
        <f>VLOOKUP(Q9,'[1]Sheet1'!$A$155:$C$160,3,FALSE)/100</f>
        <v>0.04042041797368314</v>
      </c>
      <c r="P9" s="67">
        <f t="shared" si="0"/>
        <v>0.07404200043299415</v>
      </c>
      <c r="Q9" s="207" t="s">
        <v>142</v>
      </c>
    </row>
    <row r="10" spans="1:17" ht="15.75" thickBot="1">
      <c r="A10" s="204" t="s">
        <v>32</v>
      </c>
      <c r="B10" s="121">
        <v>35</v>
      </c>
      <c r="C10" s="21">
        <v>0.00025903284536479224</v>
      </c>
      <c r="D10" s="121">
        <v>31</v>
      </c>
      <c r="E10" s="21">
        <v>0.00024462225589066175</v>
      </c>
      <c r="F10" s="121">
        <v>28</v>
      </c>
      <c r="G10" s="21">
        <v>0.000231032633359462</v>
      </c>
      <c r="H10" s="121">
        <v>23</v>
      </c>
      <c r="I10" s="21">
        <v>0.0001975147491992065</v>
      </c>
      <c r="J10" s="121">
        <v>24</v>
      </c>
      <c r="K10" s="21">
        <v>0.00020019686024590853</v>
      </c>
      <c r="L10" s="121">
        <v>27</v>
      </c>
      <c r="M10" s="21">
        <v>0.00022330474481229996</v>
      </c>
      <c r="N10" s="121">
        <f>VLOOKUP(Q10,'[1]Sheet1'!$A$155:$C$160,2,FALSE)</f>
        <v>22</v>
      </c>
      <c r="O10" s="21">
        <f>VLOOKUP(Q10,'[1]Sheet1'!$A$155:$C$160,3,FALSE)/100</f>
        <v>0.0001792479732757567</v>
      </c>
      <c r="P10" s="67">
        <f t="shared" si="0"/>
        <v>-0.18518518518518517</v>
      </c>
      <c r="Q10" s="207" t="s">
        <v>143</v>
      </c>
    </row>
    <row r="11" spans="1:17" ht="15.75" thickBot="1">
      <c r="A11" s="24" t="s">
        <v>33</v>
      </c>
      <c r="B11" s="25">
        <v>135118</v>
      </c>
      <c r="C11" s="26">
        <v>1</v>
      </c>
      <c r="D11" s="25">
        <v>126726</v>
      </c>
      <c r="E11" s="26">
        <v>1</v>
      </c>
      <c r="F11" s="25">
        <v>121195</v>
      </c>
      <c r="G11" s="26">
        <v>1</v>
      </c>
      <c r="H11" s="25">
        <v>116447</v>
      </c>
      <c r="I11" s="26">
        <v>1</v>
      </c>
      <c r="J11" s="25">
        <v>119882</v>
      </c>
      <c r="K11" s="26">
        <v>1</v>
      </c>
      <c r="L11" s="25">
        <v>120911</v>
      </c>
      <c r="M11" s="26">
        <v>1</v>
      </c>
      <c r="N11" s="25">
        <f>VLOOKUP(Q11,'[1]Sheet1'!$A$155:$C$160,2,FALSE)</f>
        <v>122735</v>
      </c>
      <c r="O11" s="26">
        <f>VLOOKUP(Q11,'[1]Sheet1'!$A$155:$C$160,3,FALSE)/100</f>
        <v>1</v>
      </c>
      <c r="P11" s="68">
        <f t="shared" si="0"/>
        <v>0.015085476093986486</v>
      </c>
      <c r="Q11" s="208" t="s">
        <v>73</v>
      </c>
    </row>
    <row r="12" spans="1:16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1"/>
      <c r="M12" s="48"/>
      <c r="N12" s="211"/>
      <c r="O12" s="48"/>
      <c r="P12" s="48"/>
    </row>
    <row r="13" spans="1:16" ht="15">
      <c r="A13" s="46" t="s">
        <v>98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</sheetData>
  <sheetProtection/>
  <mergeCells count="12">
    <mergeCell ref="J4:K4"/>
    <mergeCell ref="L4:M4"/>
    <mergeCell ref="P3:P5"/>
    <mergeCell ref="A1:P1"/>
    <mergeCell ref="A2:P2"/>
    <mergeCell ref="A3:A5"/>
    <mergeCell ref="B3:O3"/>
    <mergeCell ref="H4:I4"/>
    <mergeCell ref="N4:O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20.7109375" style="177" customWidth="1"/>
    <col min="2" max="11" width="13.8515625" style="177" customWidth="1"/>
    <col min="12" max="16384" width="11.421875" style="177" customWidth="1"/>
  </cols>
  <sheetData>
    <row r="1" spans="1:11" ht="24.75" customHeight="1" thickBot="1" thickTop="1">
      <c r="A1" s="234" t="s">
        <v>181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37" t="s">
        <v>21</v>
      </c>
      <c r="B2" s="319" t="s">
        <v>34</v>
      </c>
      <c r="C2" s="268"/>
      <c r="D2" s="268"/>
      <c r="E2" s="268"/>
      <c r="F2" s="268"/>
      <c r="G2" s="268"/>
      <c r="H2" s="268"/>
      <c r="I2" s="269"/>
      <c r="J2" s="252" t="s">
        <v>33</v>
      </c>
      <c r="K2" s="315"/>
    </row>
    <row r="3" spans="1:11" ht="24.75" customHeight="1">
      <c r="A3" s="238"/>
      <c r="B3" s="320" t="s">
        <v>35</v>
      </c>
      <c r="C3" s="321"/>
      <c r="D3" s="256" t="s">
        <v>36</v>
      </c>
      <c r="E3" s="257"/>
      <c r="F3" s="320" t="s">
        <v>37</v>
      </c>
      <c r="G3" s="321"/>
      <c r="H3" s="256" t="s">
        <v>38</v>
      </c>
      <c r="I3" s="257"/>
      <c r="J3" s="316"/>
      <c r="K3" s="317"/>
    </row>
    <row r="4" spans="1:11" ht="24.75" customHeight="1" thickBot="1">
      <c r="A4" s="239"/>
      <c r="B4" s="70" t="s">
        <v>28</v>
      </c>
      <c r="C4" s="71" t="s">
        <v>29</v>
      </c>
      <c r="D4" s="30" t="s">
        <v>28</v>
      </c>
      <c r="E4" s="31" t="s">
        <v>29</v>
      </c>
      <c r="F4" s="70" t="s">
        <v>28</v>
      </c>
      <c r="G4" s="71" t="s">
        <v>29</v>
      </c>
      <c r="H4" s="30" t="s">
        <v>28</v>
      </c>
      <c r="I4" s="31" t="s">
        <v>29</v>
      </c>
      <c r="J4" s="70" t="s">
        <v>28</v>
      </c>
      <c r="K4" s="31" t="s">
        <v>29</v>
      </c>
    </row>
    <row r="5" spans="1:12" ht="15">
      <c r="A5" s="199" t="s">
        <v>94</v>
      </c>
      <c r="B5" s="10">
        <f>VLOOKUP(L5,'[1]Sheet1'!$A$165:$K$170,2,FALSE)</f>
        <v>45653</v>
      </c>
      <c r="C5" s="11">
        <f>VLOOKUP(L5,'[1]Sheet1'!$A$165:$K$170,3,FALSE)/100</f>
        <v>0.8712737127371274</v>
      </c>
      <c r="D5" s="10">
        <f>VLOOKUP(L5,'[1]Sheet1'!$A$165:$K$170,4,FALSE)</f>
        <v>49935</v>
      </c>
      <c r="E5" s="11">
        <f>VLOOKUP(L5,'[1]Sheet1'!$A$165:$K$170,5,FALSE)/100</f>
        <v>0.8512034637938091</v>
      </c>
      <c r="F5" s="10">
        <f>VLOOKUP(L5,'[1]Sheet1'!$A$165:$K$170,6,FALSE)</f>
        <v>9845</v>
      </c>
      <c r="G5" s="11">
        <f>VLOOKUP(L5,'[1]Sheet1'!$A$165:$K$170,7,FALSE)/100</f>
        <v>0.8492193565082375</v>
      </c>
      <c r="H5" s="10">
        <f>VLOOKUP(L5,'[1]Sheet1'!$A$165:$K$170,8,FALSE)</f>
        <v>67</v>
      </c>
      <c r="I5" s="137">
        <f>VLOOKUP(L5,'[1]Sheet1'!$A$165:$K$170,9,FALSE)/100</f>
        <v>0.8271604938271605</v>
      </c>
      <c r="J5" s="36">
        <f>VLOOKUP(L5,'[1]Sheet1'!$A$165:$K$170,10,FALSE)</f>
        <v>105499</v>
      </c>
      <c r="K5" s="11">
        <f>VLOOKUP(L5,'[1]Sheet1'!$A$165:$K$170,11,FALSE)/100</f>
        <v>0.8595673605735936</v>
      </c>
      <c r="L5" s="207" t="s">
        <v>139</v>
      </c>
    </row>
    <row r="6" spans="1:12" ht="15">
      <c r="A6" s="200" t="s">
        <v>95</v>
      </c>
      <c r="B6" s="12">
        <f>VLOOKUP(L6,'[1]Sheet1'!$A$165:$K$170,2,FALSE)</f>
        <v>2503</v>
      </c>
      <c r="C6" s="16">
        <f>VLOOKUP(L6,'[1]Sheet1'!$A$165:$K$170,3,FALSE)/100</f>
        <v>0.04776899881674873</v>
      </c>
      <c r="D6" s="12">
        <f>VLOOKUP(L6,'[1]Sheet1'!$A$165:$K$170,4,FALSE)</f>
        <v>3020</v>
      </c>
      <c r="E6" s="16">
        <f>VLOOKUP(L6,'[1]Sheet1'!$A$165:$K$170,5,FALSE)/100</f>
        <v>0.05147961270966863</v>
      </c>
      <c r="F6" s="12">
        <f>VLOOKUP(L6,'[1]Sheet1'!$A$165:$K$170,6,FALSE)</f>
        <v>503</v>
      </c>
      <c r="G6" s="16">
        <f>VLOOKUP(L6,'[1]Sheet1'!$A$165:$K$170,7,FALSE)/100</f>
        <v>0.04338825153109635</v>
      </c>
      <c r="H6" s="12">
        <f>VLOOKUP(L6,'[1]Sheet1'!$A$165:$K$170,8,FALSE)</f>
        <v>3</v>
      </c>
      <c r="I6" s="139">
        <f>VLOOKUP(L6,'[1]Sheet1'!$A$165:$K$170,9,FALSE)/100</f>
        <v>0.037037037037037035</v>
      </c>
      <c r="J6" s="38">
        <f>VLOOKUP(L6,'[1]Sheet1'!$A$165:$K$170,10,FALSE)</f>
        <v>6029</v>
      </c>
      <c r="K6" s="16">
        <f>VLOOKUP(L6,'[1]Sheet1'!$A$165:$K$170,11,FALSE)/100</f>
        <v>0.049122092312706235</v>
      </c>
      <c r="L6" s="207" t="s">
        <v>140</v>
      </c>
    </row>
    <row r="7" spans="1:12" ht="15">
      <c r="A7" s="200" t="s">
        <v>96</v>
      </c>
      <c r="B7" s="12">
        <f>VLOOKUP(L7,'[1]Sheet1'!$A$165:$K$170,2,FALSE)</f>
        <v>2365</v>
      </c>
      <c r="C7" s="16">
        <f>VLOOKUP(L7,'[1]Sheet1'!$A$165:$K$170,3,FALSE)/100</f>
        <v>0.04513531050803466</v>
      </c>
      <c r="D7" s="12">
        <f>VLOOKUP(L7,'[1]Sheet1'!$A$165:$K$170,4,FALSE)</f>
        <v>3112</v>
      </c>
      <c r="E7" s="16">
        <f>VLOOKUP(L7,'[1]Sheet1'!$A$165:$K$170,5,FALSE)/100</f>
        <v>0.05304786581208236</v>
      </c>
      <c r="F7" s="73">
        <f>VLOOKUP(L7,'[1]Sheet1'!$A$165:$K$170,6,FALSE)</f>
        <v>740</v>
      </c>
      <c r="G7" s="16">
        <f>VLOOKUP(L7,'[1]Sheet1'!$A$165:$K$170,7,FALSE)/100</f>
        <v>0.06383162253083757</v>
      </c>
      <c r="H7" s="73">
        <f>VLOOKUP(L7,'[1]Sheet1'!$A$165:$K$170,8,FALSE)</f>
        <v>7</v>
      </c>
      <c r="I7" s="139">
        <f>VLOOKUP(L7,'[1]Sheet1'!$A$165:$K$170,9,FALSE)/100</f>
        <v>0.08641975308641975</v>
      </c>
      <c r="J7" s="38">
        <f>VLOOKUP(L7,'[1]Sheet1'!$A$165:$K$170,10,FALSE)</f>
        <v>6224</v>
      </c>
      <c r="K7" s="16">
        <f>VLOOKUP(L7,'[1]Sheet1'!$A$165:$K$170,11,FALSE)/100</f>
        <v>0.050710881166741356</v>
      </c>
      <c r="L7" s="207" t="s">
        <v>141</v>
      </c>
    </row>
    <row r="8" spans="1:12" ht="15">
      <c r="A8" s="201" t="s">
        <v>97</v>
      </c>
      <c r="B8" s="73">
        <f>VLOOKUP(L8,'[1]Sheet1'!$A$165:$K$170,2,FALSE)</f>
        <v>1869</v>
      </c>
      <c r="C8" s="16">
        <f>VLOOKUP(L8,'[1]Sheet1'!$A$165:$K$170,3,FALSE)/100</f>
        <v>0.03566930035497538</v>
      </c>
      <c r="D8" s="12">
        <f>VLOOKUP(L8,'[1]Sheet1'!$A$165:$K$170,4,FALSE)</f>
        <v>2585</v>
      </c>
      <c r="E8" s="16">
        <f>VLOOKUP(L8,'[1]Sheet1'!$A$165:$K$170,5,FALSE)/100</f>
        <v>0.04406450293195145</v>
      </c>
      <c r="F8" s="73">
        <f>VLOOKUP(L8,'[1]Sheet1'!$A$165:$K$170,6,FALSE)</f>
        <v>503</v>
      </c>
      <c r="G8" s="16">
        <f>VLOOKUP(L8,'[1]Sheet1'!$A$165:$K$170,7,FALSE)/100</f>
        <v>0.04338825153109635</v>
      </c>
      <c r="H8" s="73">
        <f>VLOOKUP(L8,'[1]Sheet1'!$A$165:$K$170,8,FALSE)</f>
        <v>4</v>
      </c>
      <c r="I8" s="139">
        <f>VLOOKUP(L8,'[1]Sheet1'!$A$165:$K$170,9,FALSE)/100</f>
        <v>0.04938271604938271</v>
      </c>
      <c r="J8" s="38">
        <f>VLOOKUP(L8,'[1]Sheet1'!$A$165:$K$170,10,FALSE)</f>
        <v>4961</v>
      </c>
      <c r="K8" s="16">
        <f>VLOOKUP(L8,'[1]Sheet1'!$A$165:$K$170,11,FALSE)/100</f>
        <v>0.04042041797368314</v>
      </c>
      <c r="L8" s="207" t="s">
        <v>142</v>
      </c>
    </row>
    <row r="9" spans="1:12" ht="15.75" thickBot="1">
      <c r="A9" s="201" t="s">
        <v>42</v>
      </c>
      <c r="B9" s="191">
        <f>VLOOKUP(L9,'[1]Sheet1'!$A$165:$K$170,2,FALSE)</f>
        <v>8</v>
      </c>
      <c r="C9" s="21">
        <f>VLOOKUP(L9,'[1]Sheet1'!$A$165:$K$170,3,FALSE)/100</f>
        <v>0.0001526775831138593</v>
      </c>
      <c r="D9" s="192">
        <f>VLOOKUP(L9,'[1]Sheet1'!$A$165:$K$170,4,FALSE)</f>
        <v>12</v>
      </c>
      <c r="E9" s="21">
        <f>VLOOKUP(L9,'[1]Sheet1'!$A$165:$K$170,5,FALSE)/100</f>
        <v>0.0002045547524887495</v>
      </c>
      <c r="F9" s="192">
        <f>VLOOKUP(L9,'[1]Sheet1'!$A$165:$K$170,6,FALSE)</f>
        <v>2</v>
      </c>
      <c r="G9" s="21">
        <f>VLOOKUP(L9,'[1]Sheet1'!$A$165:$K$170,7,FALSE)/100</f>
        <v>0.00017251789873199344</v>
      </c>
      <c r="H9" s="192">
        <f>VLOOKUP(L9,'[1]Sheet1'!$A$165:$K$170,8,FALSE)</f>
        <v>0</v>
      </c>
      <c r="I9" s="193">
        <f>VLOOKUP(L9,'[1]Sheet1'!$A$165:$K$170,9,FALSE)/100</f>
        <v>0</v>
      </c>
      <c r="J9" s="39">
        <f>VLOOKUP(L9,'[1]Sheet1'!$A$165:$K$170,10,FALSE)</f>
        <v>22</v>
      </c>
      <c r="K9" s="21">
        <f>VLOOKUP(L9,'[1]Sheet1'!$A$165:$K$170,11,FALSE)/100</f>
        <v>0.0001792479732757567</v>
      </c>
      <c r="L9" s="207" t="s">
        <v>143</v>
      </c>
    </row>
    <row r="10" spans="1:12" ht="15.75" thickBot="1">
      <c r="A10" s="40" t="s">
        <v>33</v>
      </c>
      <c r="B10" s="25">
        <f>VLOOKUP(L10,'[1]Sheet1'!$A$165:$K$170,2,FALSE)</f>
        <v>52398</v>
      </c>
      <c r="C10" s="26">
        <f>VLOOKUP(L10,'[1]Sheet1'!$A$165:$K$170,3,FALSE)/100</f>
        <v>1</v>
      </c>
      <c r="D10" s="25">
        <f>VLOOKUP(L10,'[1]Sheet1'!$A$165:$K$170,4,FALSE)</f>
        <v>58664</v>
      </c>
      <c r="E10" s="26">
        <f>VLOOKUP(L10,'[1]Sheet1'!$A$165:$K$170,5,FALSE)/100</f>
        <v>1</v>
      </c>
      <c r="F10" s="25">
        <f>VLOOKUP(L10,'[1]Sheet1'!$A$165:$K$170,6,FALSE)</f>
        <v>11593</v>
      </c>
      <c r="G10" s="26">
        <f>VLOOKUP(L10,'[1]Sheet1'!$A$165:$K$170,7,FALSE)/100</f>
        <v>1</v>
      </c>
      <c r="H10" s="25">
        <f>VLOOKUP(L10,'[1]Sheet1'!$A$165:$K$170,8,FALSE)</f>
        <v>81</v>
      </c>
      <c r="I10" s="94">
        <f>VLOOKUP(L10,'[1]Sheet1'!$A$165:$K$170,9,FALSE)/100</f>
        <v>1</v>
      </c>
      <c r="J10" s="25">
        <f>VLOOKUP(L10,'[1]Sheet1'!$A$165:$K$170,10,FALSE)</f>
        <v>122735</v>
      </c>
      <c r="K10" s="26">
        <f>VLOOKUP(L10,'[1]Sheet1'!$A$165:$K$170,11,FALSE)/100</f>
        <v>1</v>
      </c>
      <c r="L10" s="208" t="s">
        <v>73</v>
      </c>
    </row>
    <row r="11" spans="1:11" ht="15">
      <c r="A11" s="42"/>
      <c r="B11" s="59"/>
      <c r="C11" s="44"/>
      <c r="D11" s="59"/>
      <c r="E11" s="44"/>
      <c r="F11" s="59"/>
      <c r="G11" s="44"/>
      <c r="H11" s="59"/>
      <c r="I11" s="44"/>
      <c r="J11" s="59"/>
      <c r="K11" s="44"/>
    </row>
    <row r="12" spans="1:11" ht="15">
      <c r="A12" s="45" t="s">
        <v>39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5">
      <c r="A13" s="47" t="s">
        <v>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">
      <selection activeCell="B7" sqref="B7:V12"/>
    </sheetView>
  </sheetViews>
  <sheetFormatPr defaultColWidth="11.421875" defaultRowHeight="15"/>
  <cols>
    <col min="1" max="1" width="20.7109375" style="177" customWidth="1"/>
    <col min="2" max="16" width="9.140625" style="177" customWidth="1"/>
    <col min="17" max="17" width="6.140625" style="177" customWidth="1"/>
    <col min="18" max="20" width="9.140625" style="177" customWidth="1"/>
    <col min="21" max="21" width="9.8515625" style="177" customWidth="1"/>
    <col min="22" max="22" width="9.140625" style="177" customWidth="1"/>
    <col min="23" max="16384" width="11.421875" style="177" customWidth="1"/>
  </cols>
  <sheetData>
    <row r="1" spans="1:22" ht="24.75" customHeight="1" thickBot="1" thickTop="1">
      <c r="A1" s="234" t="s">
        <v>182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6"/>
    </row>
    <row r="2" spans="1:22" ht="24.75" customHeight="1" thickBot="1" thickTop="1">
      <c r="A2" s="244" t="s">
        <v>21</v>
      </c>
      <c r="B2" s="263" t="s">
        <v>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52" t="s">
        <v>33</v>
      </c>
      <c r="V2" s="265"/>
    </row>
    <row r="3" spans="1:22" ht="24.75" customHeight="1" thickBot="1">
      <c r="A3" s="244"/>
      <c r="B3" s="263" t="s">
        <v>30</v>
      </c>
      <c r="C3" s="264"/>
      <c r="D3" s="264"/>
      <c r="E3" s="264"/>
      <c r="F3" s="264"/>
      <c r="G3" s="264"/>
      <c r="H3" s="264"/>
      <c r="I3" s="264"/>
      <c r="J3" s="297"/>
      <c r="K3" s="263" t="s">
        <v>31</v>
      </c>
      <c r="L3" s="264"/>
      <c r="M3" s="264"/>
      <c r="N3" s="264"/>
      <c r="O3" s="264"/>
      <c r="P3" s="264"/>
      <c r="Q3" s="264"/>
      <c r="R3" s="264"/>
      <c r="S3" s="264"/>
      <c r="T3" s="297"/>
      <c r="U3" s="287"/>
      <c r="V3" s="288"/>
    </row>
    <row r="4" spans="1:22" ht="24.75" customHeight="1" thickBot="1">
      <c r="A4" s="244"/>
      <c r="B4" s="263" t="s">
        <v>34</v>
      </c>
      <c r="C4" s="264"/>
      <c r="D4" s="264"/>
      <c r="E4" s="264"/>
      <c r="F4" s="264"/>
      <c r="G4" s="264"/>
      <c r="H4" s="264"/>
      <c r="I4" s="252" t="s">
        <v>91</v>
      </c>
      <c r="J4" s="265"/>
      <c r="K4" s="263" t="s">
        <v>34</v>
      </c>
      <c r="L4" s="264"/>
      <c r="M4" s="264"/>
      <c r="N4" s="264"/>
      <c r="O4" s="264"/>
      <c r="P4" s="264"/>
      <c r="Q4" s="264"/>
      <c r="R4" s="297"/>
      <c r="S4" s="252" t="s">
        <v>92</v>
      </c>
      <c r="T4" s="265"/>
      <c r="U4" s="287"/>
      <c r="V4" s="288"/>
    </row>
    <row r="5" spans="1:22" ht="24.75" customHeight="1">
      <c r="A5" s="244"/>
      <c r="B5" s="246" t="s">
        <v>35</v>
      </c>
      <c r="C5" s="247"/>
      <c r="D5" s="246" t="s">
        <v>36</v>
      </c>
      <c r="E5" s="247"/>
      <c r="F5" s="246" t="s">
        <v>37</v>
      </c>
      <c r="G5" s="247"/>
      <c r="H5" s="69" t="s">
        <v>38</v>
      </c>
      <c r="I5" s="254"/>
      <c r="J5" s="262"/>
      <c r="K5" s="246" t="s">
        <v>35</v>
      </c>
      <c r="L5" s="247"/>
      <c r="M5" s="246" t="s">
        <v>36</v>
      </c>
      <c r="N5" s="247"/>
      <c r="O5" s="246" t="s">
        <v>37</v>
      </c>
      <c r="P5" s="247"/>
      <c r="Q5" s="246" t="s">
        <v>38</v>
      </c>
      <c r="R5" s="247"/>
      <c r="S5" s="254"/>
      <c r="T5" s="262"/>
      <c r="U5" s="287"/>
      <c r="V5" s="288"/>
    </row>
    <row r="6" spans="1:22" ht="24.75" customHeight="1" thickBot="1">
      <c r="A6" s="259"/>
      <c r="B6" s="30" t="s">
        <v>28</v>
      </c>
      <c r="C6" s="71" t="s">
        <v>29</v>
      </c>
      <c r="D6" s="30" t="s">
        <v>28</v>
      </c>
      <c r="E6" s="31" t="s">
        <v>29</v>
      </c>
      <c r="F6" s="155" t="s">
        <v>28</v>
      </c>
      <c r="G6" s="156" t="s">
        <v>29</v>
      </c>
      <c r="H6" s="30" t="s">
        <v>28</v>
      </c>
      <c r="I6" s="30" t="s">
        <v>28</v>
      </c>
      <c r="J6" s="157" t="s">
        <v>29</v>
      </c>
      <c r="K6" s="30" t="s">
        <v>28</v>
      </c>
      <c r="L6" s="31" t="s">
        <v>29</v>
      </c>
      <c r="M6" s="70" t="s">
        <v>28</v>
      </c>
      <c r="N6" s="71" t="s">
        <v>29</v>
      </c>
      <c r="O6" s="30" t="s">
        <v>28</v>
      </c>
      <c r="P6" s="31" t="s">
        <v>29</v>
      </c>
      <c r="Q6" s="70" t="s">
        <v>28</v>
      </c>
      <c r="R6" s="71" t="s">
        <v>29</v>
      </c>
      <c r="S6" s="8" t="s">
        <v>28</v>
      </c>
      <c r="T6" s="131" t="s">
        <v>29</v>
      </c>
      <c r="U6" s="8" t="s">
        <v>28</v>
      </c>
      <c r="V6" s="131" t="s">
        <v>29</v>
      </c>
    </row>
    <row r="7" spans="1:23" ht="15">
      <c r="A7" s="174" t="s">
        <v>94</v>
      </c>
      <c r="B7" s="10">
        <f>VLOOKUP(W7,'[1]Sheet1'!$A$175:$AG$181,2,FALSE)</f>
        <v>17647</v>
      </c>
      <c r="C7" s="158">
        <f>VLOOKUP(W7,'[1]Sheet1'!$A$175:$AG$181,3,FALSE)/100</f>
        <v>0.9011847615156776</v>
      </c>
      <c r="D7" s="10">
        <f>VLOOKUP(W7,'[1]Sheet1'!$A$175:$AG$181,4,FALSE)</f>
        <v>15000</v>
      </c>
      <c r="E7" s="158">
        <f>VLOOKUP(W7,'[1]Sheet1'!$A$175:$AG$181,5,FALSE)/100</f>
        <v>0.8784258608573436</v>
      </c>
      <c r="F7" s="10">
        <f>VLOOKUP(W7,'[1]Sheet1'!$A$175:$AG$181,6,FALSE)</f>
        <v>2562</v>
      </c>
      <c r="G7" s="158">
        <f>VLOOKUP(W7,'[1]Sheet1'!$A$175:$AG$181,7,FALSE)/100</f>
        <v>0.8678861788617886</v>
      </c>
      <c r="H7" s="10">
        <f>VLOOKUP(W7,'[1]Sheet1'!$A$175:$AG$181,8,FALSE)</f>
        <v>3</v>
      </c>
      <c r="I7" s="10">
        <f>VLOOKUP(W7,'[1]Sheet1'!$A$175:$AG$181,10,FALSE)</f>
        <v>35212</v>
      </c>
      <c r="J7" s="159">
        <f>VLOOKUP(W7,'[1]Sheet1'!$A$175:$AG$181,11,FALSE)/100</f>
        <v>0.8889001085502234</v>
      </c>
      <c r="K7" s="10">
        <f>VLOOKUP(W7,'[1]Sheet1'!$A$175:$AG$181,12,FALSE)</f>
        <v>28006</v>
      </c>
      <c r="L7" s="158">
        <f>VLOOKUP(W7,'[1]Sheet1'!$A$175:$AG$181,13,FALSE)/100</f>
        <v>0.8534251584592881</v>
      </c>
      <c r="M7" s="10">
        <f>VLOOKUP(W7,'[1]Sheet1'!$A$175:$AG$181,14,FALSE)</f>
        <v>34935</v>
      </c>
      <c r="N7" s="158">
        <f>VLOOKUP(W7,'[1]Sheet1'!$A$175:$AG$181,15,FALSE)/100</f>
        <v>0.8400259690295278</v>
      </c>
      <c r="O7" s="10">
        <f>VLOOKUP(W7,'[1]Sheet1'!$A$175:$AG$181,16,FALSE)</f>
        <v>7283</v>
      </c>
      <c r="P7" s="158">
        <f>VLOOKUP(W7,'[1]Sheet1'!$A$175:$AG$181,17,FALSE)/100</f>
        <v>0.8428422636268951</v>
      </c>
      <c r="Q7" s="10">
        <f>VLOOKUP(W7,'[1]Sheet1'!$A$175:$AG$181,18,FALSE)</f>
        <v>64</v>
      </c>
      <c r="R7" s="158">
        <f>VLOOKUP(W7,'[1]Sheet1'!$A$175:$AG$181,19,FALSE)/100</f>
        <v>0.8205128205128205</v>
      </c>
      <c r="S7" s="10">
        <f>VLOOKUP(W7,'[1]Sheet1'!$A$175:$AG$181,20,FALSE)</f>
        <v>70287</v>
      </c>
      <c r="T7" s="158">
        <f>VLOOKUP(W7,'[1]Sheet1'!$A$175:$AG$181,21,FALSE)/100</f>
        <v>0.8455884122133732</v>
      </c>
      <c r="U7" s="36">
        <f>VLOOKUP(W7,'[1]Sheet1'!$A$175:$AG$181,22,FALSE)</f>
        <v>105499</v>
      </c>
      <c r="V7" s="158">
        <f>VLOOKUP(W7,'[1]Sheet1'!$A$175:$AG$181,23,FALSE)/100</f>
        <v>0.8595673605735936</v>
      </c>
      <c r="W7" s="207" t="s">
        <v>139</v>
      </c>
    </row>
    <row r="8" spans="1:23" ht="15">
      <c r="A8" s="175" t="s">
        <v>95</v>
      </c>
      <c r="B8" s="12">
        <f>VLOOKUP(W8,'[1]Sheet1'!$A$176:$AG$181,2,FALSE)</f>
        <v>863</v>
      </c>
      <c r="C8" s="161">
        <f>VLOOKUP(W8,'[1]Sheet1'!$A$176:$AG$181,3,FALSE)/100</f>
        <v>0.04407108569094066</v>
      </c>
      <c r="D8" s="12">
        <f>VLOOKUP(W8,'[1]Sheet1'!$A$176:$AG$181,4,FALSE)</f>
        <v>780</v>
      </c>
      <c r="E8" s="161">
        <f>VLOOKUP(W8,'[1]Sheet1'!$A$176:$AG$181,5,FALSE)/100</f>
        <v>0.04567814476458187</v>
      </c>
      <c r="F8" s="12">
        <f>VLOOKUP(W8,'[1]Sheet1'!$A$176:$AG$181,6,FALSE)</f>
        <v>130</v>
      </c>
      <c r="G8" s="161">
        <f>VLOOKUP(W8,'[1]Sheet1'!$A$176:$AG$181,7,FALSE)/100</f>
        <v>0.04403794037940379</v>
      </c>
      <c r="H8" s="12">
        <f>VLOOKUP(W8,'[1]Sheet1'!$A$176:$AG$181,8,FALSE)</f>
        <v>0</v>
      </c>
      <c r="I8" s="12">
        <f>VLOOKUP(W8,'[1]Sheet1'!$A$176:$AG$181,10,FALSE)</f>
        <v>1773</v>
      </c>
      <c r="J8" s="162">
        <f>VLOOKUP(W8,'[1]Sheet1'!$A$176:$AG$181,11,FALSE)/100</f>
        <v>0.04475803397874436</v>
      </c>
      <c r="K8" s="12">
        <f>VLOOKUP(W8,'[1]Sheet1'!$A$176:$AG$181,12,FALSE)</f>
        <v>1640</v>
      </c>
      <c r="L8" s="161">
        <f>VLOOKUP(W8,'[1]Sheet1'!$A$176:$AG$181,13,FALSE)/100</f>
        <v>0.049975621647976594</v>
      </c>
      <c r="M8" s="12">
        <f>VLOOKUP(W8,'[1]Sheet1'!$A$176:$AG$181,14,FALSE)</f>
        <v>2240</v>
      </c>
      <c r="N8" s="161">
        <f>VLOOKUP(W8,'[1]Sheet1'!$A$176:$AG$181,15,FALSE)/100</f>
        <v>0.053861690872367037</v>
      </c>
      <c r="O8" s="12">
        <f>VLOOKUP(W8,'[1]Sheet1'!$A$176:$AG$181,16,FALSE)</f>
        <v>373</v>
      </c>
      <c r="P8" s="161">
        <f>VLOOKUP(W8,'[1]Sheet1'!$A$176:$AG$181,17,FALSE)/100</f>
        <v>0.043166300196736486</v>
      </c>
      <c r="Q8" s="12">
        <f>VLOOKUP(W8,'[1]Sheet1'!$A$176:$AG$181,18,FALSE)</f>
        <v>3</v>
      </c>
      <c r="R8" s="163">
        <f>VLOOKUP(W8,'[1]Sheet1'!$A$176:$AG$181,19,FALSE)/100</f>
        <v>0.038461538461538464</v>
      </c>
      <c r="S8" s="38">
        <f>VLOOKUP(W8,'[1]Sheet1'!$A$176:$AG$181,20,FALSE)</f>
        <v>4256</v>
      </c>
      <c r="T8" s="161">
        <f>VLOOKUP(W8,'[1]Sheet1'!$A$176:$AG$181,21,FALSE)/100</f>
        <v>0.0512018478862395</v>
      </c>
      <c r="U8" s="38">
        <f>VLOOKUP(W8,'[1]Sheet1'!$A$176:$AG$181,22,FALSE)</f>
        <v>6029</v>
      </c>
      <c r="V8" s="161">
        <f>VLOOKUP(W8,'[1]Sheet1'!$A$176:$AG$181,23,FALSE)/100</f>
        <v>0.049122092312706235</v>
      </c>
      <c r="W8" s="207" t="s">
        <v>140</v>
      </c>
    </row>
    <row r="9" spans="1:23" ht="15">
      <c r="A9" s="175" t="s">
        <v>96</v>
      </c>
      <c r="B9" s="12">
        <f>VLOOKUP(W9,'[1]Sheet1'!$A$176:$AG$181,2,FALSE)</f>
        <v>609</v>
      </c>
      <c r="C9" s="194">
        <f>VLOOKUP(W9,'[1]Sheet1'!$A$176:$AG$181,3,FALSE)/100</f>
        <v>0.031099989786538655</v>
      </c>
      <c r="D9" s="195">
        <f>VLOOKUP(W9,'[1]Sheet1'!$A$176:$AG$181,4,FALSE)</f>
        <v>850</v>
      </c>
      <c r="E9" s="194">
        <f>VLOOKUP(W9,'[1]Sheet1'!$A$176:$AG$181,5,FALSE)/100</f>
        <v>0.04977746544858281</v>
      </c>
      <c r="F9" s="195">
        <f>VLOOKUP(W9,'[1]Sheet1'!$A$176:$AG$181,6,FALSE)</f>
        <v>182</v>
      </c>
      <c r="G9" s="194">
        <f>VLOOKUP(W9,'[1]Sheet1'!$A$176:$AG$181,7,FALSE)/100</f>
        <v>0.061653116531165314</v>
      </c>
      <c r="H9" s="195">
        <f>VLOOKUP(W9,'[1]Sheet1'!$A$176:$AG$181,8,FALSE)</f>
        <v>0</v>
      </c>
      <c r="I9" s="195">
        <f>VLOOKUP(W9,'[1]Sheet1'!$A$176:$AG$181,10,FALSE)</f>
        <v>1641</v>
      </c>
      <c r="J9" s="197">
        <f>VLOOKUP(W9,'[1]Sheet1'!$A$176:$AG$181,11,FALSE)/100</f>
        <v>0.041425794562391136</v>
      </c>
      <c r="K9" s="195">
        <f>VLOOKUP(W9,'[1]Sheet1'!$A$176:$AG$181,12,FALSE)</f>
        <v>1756</v>
      </c>
      <c r="L9" s="194">
        <f>VLOOKUP(W9,'[1]Sheet1'!$A$176:$AG$181,13,FALSE)/100</f>
        <v>0.05351048269137006</v>
      </c>
      <c r="M9" s="195">
        <f>VLOOKUP(W9,'[1]Sheet1'!$A$176:$AG$181,14,FALSE)</f>
        <v>2262</v>
      </c>
      <c r="N9" s="194">
        <f>VLOOKUP(W9,'[1]Sheet1'!$A$176:$AG$181,15,FALSE)/100</f>
        <v>0.05439068962200635</v>
      </c>
      <c r="O9" s="195">
        <f>VLOOKUP(W9,'[1]Sheet1'!$A$176:$AG$181,16,FALSE)</f>
        <v>558</v>
      </c>
      <c r="P9" s="194">
        <f>VLOOKUP(W9,'[1]Sheet1'!$A$176:$AG$181,17,FALSE)/100</f>
        <v>0.0645758592755468</v>
      </c>
      <c r="Q9" s="195">
        <f>VLOOKUP(W9,'[1]Sheet1'!$A$176:$AG$181,18,FALSE)</f>
        <v>7</v>
      </c>
      <c r="R9" s="198">
        <f>VLOOKUP(W9,'[1]Sheet1'!$A$176:$AG$181,19,FALSE)/100</f>
        <v>0.08974358974358974</v>
      </c>
      <c r="S9" s="196">
        <f>VLOOKUP(W9,'[1]Sheet1'!$A$176:$AG$181,20,FALSE)</f>
        <v>4583</v>
      </c>
      <c r="T9" s="194">
        <f>VLOOKUP(W9,'[1]Sheet1'!$A$176:$AG$181,21,FALSE)/100</f>
        <v>0.05513582445080725</v>
      </c>
      <c r="U9" s="196">
        <f>VLOOKUP(W9,'[1]Sheet1'!$A$176:$AG$181,22,FALSE)</f>
        <v>6224</v>
      </c>
      <c r="V9" s="194">
        <f>VLOOKUP(W9,'[1]Sheet1'!$A$176:$AG$181,23,FALSE)/100</f>
        <v>0.050710881166741356</v>
      </c>
      <c r="W9" s="207" t="s">
        <v>141</v>
      </c>
    </row>
    <row r="10" spans="1:23" ht="15">
      <c r="A10" s="176" t="s">
        <v>97</v>
      </c>
      <c r="B10" s="12">
        <f>VLOOKUP(W10,'[1]Sheet1'!$A$176:$AG$181,2,FALSE)</f>
        <v>461</v>
      </c>
      <c r="C10" s="194">
        <f>VLOOKUP(W10,'[1]Sheet1'!$A$176:$AG$181,3,FALSE)/100</f>
        <v>0.02354202839342253</v>
      </c>
      <c r="D10" s="195">
        <f>VLOOKUP(W10,'[1]Sheet1'!$A$176:$AG$181,4,FALSE)</f>
        <v>445</v>
      </c>
      <c r="E10" s="194">
        <f>VLOOKUP(W10,'[1]Sheet1'!$A$176:$AG$181,5,FALSE)/100</f>
        <v>0.026059967205434527</v>
      </c>
      <c r="F10" s="195">
        <f>VLOOKUP(W10,'[1]Sheet1'!$A$176:$AG$181,6,FALSE)</f>
        <v>77</v>
      </c>
      <c r="G10" s="194">
        <f>VLOOKUP(W10,'[1]Sheet1'!$A$176:$AG$181,7,FALSE)/100</f>
        <v>0.026084010840108404</v>
      </c>
      <c r="H10" s="195">
        <f>VLOOKUP(W10,'[1]Sheet1'!$A$176:$AG$181,8,FALSE)</f>
        <v>0</v>
      </c>
      <c r="I10" s="195">
        <f>VLOOKUP(W10,'[1]Sheet1'!$A$176:$AG$181,10,FALSE)</f>
        <v>983</v>
      </c>
      <c r="J10" s="197">
        <f>VLOOKUP(W10,'[1]Sheet1'!$A$176:$AG$181,11,FALSE)/100</f>
        <v>0.0248150859566304</v>
      </c>
      <c r="K10" s="195">
        <f>VLOOKUP(W10,'[1]Sheet1'!$A$176:$AG$181,12,FALSE)</f>
        <v>1408</v>
      </c>
      <c r="L10" s="194">
        <f>VLOOKUP(W10,'[1]Sheet1'!$A$176:$AG$181,13,FALSE)/100</f>
        <v>0.04290589956118966</v>
      </c>
      <c r="M10" s="195">
        <f>VLOOKUP(W10,'[1]Sheet1'!$A$176:$AG$181,14,FALSE)</f>
        <v>2140</v>
      </c>
      <c r="N10" s="194">
        <f>VLOOKUP(W10,'[1]Sheet1'!$A$176:$AG$181,15,FALSE)/100</f>
        <v>0.051457151101279214</v>
      </c>
      <c r="O10" s="195">
        <f>VLOOKUP(W10,'[1]Sheet1'!$A$176:$AG$181,16,FALSE)</f>
        <v>426</v>
      </c>
      <c r="P10" s="194">
        <f>VLOOKUP(W10,'[1]Sheet1'!$A$176:$AG$181,17,FALSE)/100</f>
        <v>0.049299849554449715</v>
      </c>
      <c r="Q10" s="195">
        <f>VLOOKUP(W10,'[1]Sheet1'!$A$176:$AG$181,18,FALSE)</f>
        <v>4</v>
      </c>
      <c r="R10" s="198">
        <f>VLOOKUP(W10,'[1]Sheet1'!$A$176:$AG$181,19,FALSE)/100</f>
        <v>0.05128205128205128</v>
      </c>
      <c r="S10" s="196">
        <f>VLOOKUP(W10,'[1]Sheet1'!$A$176:$AG$181,20,FALSE)</f>
        <v>3978</v>
      </c>
      <c r="T10" s="194">
        <f>VLOOKUP(W10,'[1]Sheet1'!$A$176:$AG$181,21,FALSE)/100</f>
        <v>0.04785736628088833</v>
      </c>
      <c r="U10" s="196">
        <f>VLOOKUP(W10,'[1]Sheet1'!$A$176:$AG$181,22,FALSE)</f>
        <v>4961</v>
      </c>
      <c r="V10" s="194">
        <f>VLOOKUP(W10,'[1]Sheet1'!$A$176:$AG$181,23,FALSE)/100</f>
        <v>0.04042041797368314</v>
      </c>
      <c r="W10" s="207" t="s">
        <v>142</v>
      </c>
    </row>
    <row r="11" spans="1:23" ht="15.75" thickBot="1">
      <c r="A11" s="176" t="s">
        <v>42</v>
      </c>
      <c r="B11" s="17">
        <f>VLOOKUP(W11,'[1]Sheet1'!$A$176:$AG$181,2,FALSE)</f>
        <v>2</v>
      </c>
      <c r="C11" s="164">
        <f>VLOOKUP(W11,'[1]Sheet1'!$A$176:$AG$181,3,FALSE)/100</f>
        <v>0.0001021346134204882</v>
      </c>
      <c r="D11" s="17">
        <f>VLOOKUP(W11,'[1]Sheet1'!$A$176:$AG$181,4,FALSE)</f>
        <v>1</v>
      </c>
      <c r="E11" s="164">
        <f>VLOOKUP(W11,'[1]Sheet1'!$A$176:$AG$181,5,FALSE)/100</f>
        <v>5.856172405715624E-05</v>
      </c>
      <c r="F11" s="17">
        <f>VLOOKUP(W11,'[1]Sheet1'!$A$176:$AG$181,6,FALSE)</f>
        <v>1</v>
      </c>
      <c r="G11" s="164">
        <f>VLOOKUP(W11,'[1]Sheet1'!$A$176:$AG$181,7,FALSE)/100</f>
        <v>0.0003387533875338753</v>
      </c>
      <c r="H11" s="17">
        <f>VLOOKUP(W11,'[1]Sheet1'!$A$176:$AG$181,8,FALSE)</f>
        <v>0</v>
      </c>
      <c r="I11" s="17">
        <f>VLOOKUP(W11,'[1]Sheet1'!$A$176:$AG$181,10,FALSE)</f>
        <v>4</v>
      </c>
      <c r="J11" s="165">
        <f>VLOOKUP(W11,'[1]Sheet1'!$A$176:$AG$181,11,FALSE)/100</f>
        <v>0.00010097695201070355</v>
      </c>
      <c r="K11" s="17">
        <f>VLOOKUP(W11,'[1]Sheet1'!$A$176:$AG$181,12,FALSE)</f>
        <v>6</v>
      </c>
      <c r="L11" s="164">
        <f>VLOOKUP(W11,'[1]Sheet1'!$A$176:$AG$181,13,FALSE)/100</f>
        <v>0.00018283764017552415</v>
      </c>
      <c r="M11" s="17">
        <f>VLOOKUP(W11,'[1]Sheet1'!$A$176:$AG$181,14,FALSE)</f>
        <v>11</v>
      </c>
      <c r="N11" s="164">
        <f>VLOOKUP(W11,'[1]Sheet1'!$A$176:$AG$181,15,FALSE)/100</f>
        <v>0.00026449937481965954</v>
      </c>
      <c r="O11" s="17">
        <f>VLOOKUP(W11,'[1]Sheet1'!$A$176:$AG$181,16,FALSE)</f>
        <v>1</v>
      </c>
      <c r="P11" s="164">
        <f>VLOOKUP(W11,'[1]Sheet1'!$A$176:$AG$181,17,FALSE)/100</f>
        <v>0.00011572734637194771</v>
      </c>
      <c r="Q11" s="17">
        <f>VLOOKUP(W11,'[1]Sheet1'!$A$176:$AG$181,18,FALSE)</f>
        <v>0</v>
      </c>
      <c r="R11" s="166">
        <f>VLOOKUP(W11,'[1]Sheet1'!$A$176:$AG$181,19,FALSE)/100</f>
        <v>0</v>
      </c>
      <c r="S11" s="39">
        <f>VLOOKUP(W11,'[1]Sheet1'!$A$176:$AG$181,20,FALSE)</f>
        <v>18</v>
      </c>
      <c r="T11" s="164">
        <f>VLOOKUP(W11,'[1]Sheet1'!$A$176:$AG$181,21,FALSE)/100</f>
        <v>0.0002165491686918024</v>
      </c>
      <c r="U11" s="39">
        <f>VLOOKUP(W11,'[1]Sheet1'!$A$176:$AG$181,22,FALSE)</f>
        <v>22</v>
      </c>
      <c r="V11" s="164">
        <f>VLOOKUP(W11,'[1]Sheet1'!$A$176:$AG$181,23,FALSE)/100</f>
        <v>0.0001792479732757567</v>
      </c>
      <c r="W11" s="207" t="s">
        <v>143</v>
      </c>
    </row>
    <row r="12" spans="1:23" ht="15.75" thickBot="1">
      <c r="A12" s="40" t="s">
        <v>33</v>
      </c>
      <c r="B12" s="25">
        <f>VLOOKUP(W12,'[1]Sheet1'!$A$176:$AG$181,2,FALSE)</f>
        <v>19582</v>
      </c>
      <c r="C12" s="26">
        <f>VLOOKUP(W12,'[1]Sheet1'!$A$176:$AG$181,3,FALSE)/100</f>
        <v>1</v>
      </c>
      <c r="D12" s="25">
        <f>VLOOKUP(W12,'[1]Sheet1'!$A$176:$AG$181,4,FALSE)</f>
        <v>17076</v>
      </c>
      <c r="E12" s="26">
        <f>VLOOKUP(W12,'[1]Sheet1'!$A$176:$AG$181,5,FALSE)/100</f>
        <v>1</v>
      </c>
      <c r="F12" s="25">
        <f>VLOOKUP(W12,'[1]Sheet1'!$A$176:$AG$181,6,FALSE)</f>
        <v>2952</v>
      </c>
      <c r="G12" s="26">
        <f>VLOOKUP(W12,'[1]Sheet1'!$A$176:$AG$181,7,FALSE)/100</f>
        <v>1</v>
      </c>
      <c r="H12" s="25">
        <f>VLOOKUP(W12,'[1]Sheet1'!$A$176:$AG$181,8,FALSE)</f>
        <v>3</v>
      </c>
      <c r="I12" s="25">
        <f>VLOOKUP(W12,'[1]Sheet1'!$A$176:$AG$181,10,FALSE)</f>
        <v>39613</v>
      </c>
      <c r="J12" s="94">
        <f>VLOOKUP(W12,'[1]Sheet1'!$A$176:$AG$181,11,FALSE)/100</f>
        <v>1</v>
      </c>
      <c r="K12" s="25">
        <f>VLOOKUP(W12,'[1]Sheet1'!$A$176:$AG$181,12,FALSE)</f>
        <v>32816</v>
      </c>
      <c r="L12" s="94">
        <f>VLOOKUP(W12,'[1]Sheet1'!$A$176:$AG$181,13,FALSE)/100</f>
        <v>1</v>
      </c>
      <c r="M12" s="25">
        <f>VLOOKUP(W12,'[1]Sheet1'!$A$176:$AG$181,14,FALSE)</f>
        <v>41588</v>
      </c>
      <c r="N12" s="94">
        <f>VLOOKUP(W12,'[1]Sheet1'!$A$176:$AG$181,15,FALSE)/100</f>
        <v>1</v>
      </c>
      <c r="O12" s="25">
        <f>VLOOKUP(W12,'[1]Sheet1'!$A$176:$AG$181,16,FALSE)</f>
        <v>8641</v>
      </c>
      <c r="P12" s="94">
        <f>VLOOKUP(W12,'[1]Sheet1'!$A$176:$AG$181,17,FALSE)/100</f>
        <v>1</v>
      </c>
      <c r="Q12" s="25">
        <f>VLOOKUP(W12,'[1]Sheet1'!$A$176:$AG$181,18,FALSE)</f>
        <v>78</v>
      </c>
      <c r="R12" s="94">
        <f>VLOOKUP(W12,'[1]Sheet1'!$A$176:$AG$181,19,FALSE)/100</f>
        <v>1</v>
      </c>
      <c r="S12" s="25">
        <f>VLOOKUP(W12,'[1]Sheet1'!$A$176:$AG$181,20,FALSE)</f>
        <v>83122</v>
      </c>
      <c r="T12" s="26">
        <f>VLOOKUP(W12,'[1]Sheet1'!$A$176:$AG$181,21,FALSE)/100</f>
        <v>1</v>
      </c>
      <c r="U12" s="25">
        <f>VLOOKUP(W12,'[1]Sheet1'!$A$176:$AG$181,22,FALSE)</f>
        <v>122735</v>
      </c>
      <c r="V12" s="26">
        <f>VLOOKUP(W12,'[1]Sheet1'!$A$176:$AG$181,23,FALSE)/100</f>
        <v>1</v>
      </c>
      <c r="W12" s="208" t="s">
        <v>73</v>
      </c>
    </row>
    <row r="13" spans="1:22" ht="15">
      <c r="A13" s="42"/>
      <c r="B13" s="59"/>
      <c r="C13" s="44"/>
      <c r="D13" s="59"/>
      <c r="E13" s="44"/>
      <c r="F13" s="59"/>
      <c r="G13" s="44"/>
      <c r="H13" s="59"/>
      <c r="I13" s="59"/>
      <c r="J13" s="44"/>
      <c r="K13" s="59"/>
      <c r="L13" s="44"/>
      <c r="M13" s="59"/>
      <c r="N13" s="44"/>
      <c r="O13" s="59"/>
      <c r="P13" s="44"/>
      <c r="Q13" s="59"/>
      <c r="R13" s="44"/>
      <c r="S13" s="59"/>
      <c r="T13" s="44"/>
      <c r="U13" s="59"/>
      <c r="V13" s="44"/>
    </row>
    <row r="14" spans="1:22" ht="15">
      <c r="A14" s="45" t="s">
        <v>39</v>
      </c>
      <c r="B14" s="46"/>
      <c r="C14" s="46"/>
      <c r="D14" s="46"/>
      <c r="E14" s="167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5">
      <c r="A15" s="47" t="s">
        <v>40</v>
      </c>
      <c r="B15" s="46"/>
      <c r="C15" s="46"/>
      <c r="D15" s="46"/>
      <c r="E15" s="16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5">
      <c r="A16" s="16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5">
      <c r="A17" s="87"/>
      <c r="B17" s="87"/>
      <c r="C17" s="87"/>
      <c r="D17" s="87"/>
      <c r="E17" s="87"/>
      <c r="F17" s="4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S25" sqref="S25"/>
    </sheetView>
  </sheetViews>
  <sheetFormatPr defaultColWidth="11.421875" defaultRowHeight="15"/>
  <cols>
    <col min="1" max="1" width="10.7109375" style="177" customWidth="1"/>
    <col min="2" max="16" width="13.57421875" style="177" customWidth="1"/>
    <col min="17" max="16384" width="11.421875" style="177" customWidth="1"/>
  </cols>
  <sheetData>
    <row r="1" spans="1:16" ht="24.75" customHeight="1" thickBot="1" thickTop="1">
      <c r="A1" s="234" t="s">
        <v>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6" ht="24.75" customHeight="1" thickBot="1" thickTop="1">
      <c r="A2" s="234" t="s">
        <v>165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1:16" ht="24.75" customHeight="1" thickBot="1" thickTop="1">
      <c r="A3" s="237" t="s">
        <v>26</v>
      </c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3" t="s">
        <v>166</v>
      </c>
    </row>
    <row r="4" spans="1:16" ht="24.75" customHeight="1">
      <c r="A4" s="238"/>
      <c r="B4" s="246">
        <v>2012</v>
      </c>
      <c r="C4" s="247"/>
      <c r="D4" s="246">
        <v>2013</v>
      </c>
      <c r="E4" s="247"/>
      <c r="F4" s="246">
        <v>2014</v>
      </c>
      <c r="G4" s="247"/>
      <c r="H4" s="246">
        <v>2015</v>
      </c>
      <c r="I4" s="247"/>
      <c r="J4" s="246">
        <v>2016</v>
      </c>
      <c r="K4" s="247"/>
      <c r="L4" s="246">
        <v>2017</v>
      </c>
      <c r="M4" s="247"/>
      <c r="N4" s="246">
        <v>2018</v>
      </c>
      <c r="O4" s="247"/>
      <c r="P4" s="244"/>
    </row>
    <row r="5" spans="1:16" ht="24.75" customHeight="1" thickBot="1">
      <c r="A5" s="239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245"/>
    </row>
    <row r="6" spans="1:17" ht="15">
      <c r="A6" s="9" t="s">
        <v>30</v>
      </c>
      <c r="B6" s="12">
        <v>40759</v>
      </c>
      <c r="C6" s="13">
        <v>0.30165484983495905</v>
      </c>
      <c r="D6" s="12">
        <v>39233</v>
      </c>
      <c r="E6" s="13">
        <v>0.30958919243091393</v>
      </c>
      <c r="F6" s="12">
        <v>37859</v>
      </c>
      <c r="G6" s="13">
        <v>0.31238087379842405</v>
      </c>
      <c r="H6" s="12">
        <v>37097</v>
      </c>
      <c r="I6" s="13">
        <v>0.31857411526273754</v>
      </c>
      <c r="J6" s="12">
        <v>38363</v>
      </c>
      <c r="K6" s="13">
        <v>0.32000633956724106</v>
      </c>
      <c r="L6" s="12">
        <v>39468</v>
      </c>
      <c r="M6" s="13">
        <v>0.32642191363895756</v>
      </c>
      <c r="N6" s="12">
        <f>VLOOKUP(Q6,'[1]Sheet1'!$A$3:$C$6,2,FALSE)</f>
        <v>39613</v>
      </c>
      <c r="O6" s="225">
        <f>VLOOKUP(Q6,'[1]Sheet1'!$A$3:$C$6,3,FALSE)/100</f>
        <v>0.32275227115329774</v>
      </c>
      <c r="P6" s="11">
        <f>(N6-L6)/L6</f>
        <v>0.0036738623695145435</v>
      </c>
      <c r="Q6" s="207" t="s">
        <v>100</v>
      </c>
    </row>
    <row r="7" spans="1:17" ht="15">
      <c r="A7" s="15" t="s">
        <v>31</v>
      </c>
      <c r="B7" s="17">
        <v>94350</v>
      </c>
      <c r="C7" s="18">
        <v>0.69827854171909</v>
      </c>
      <c r="D7" s="17">
        <v>87479</v>
      </c>
      <c r="E7" s="18">
        <v>0.6903003330019096</v>
      </c>
      <c r="F7" s="17">
        <v>83328</v>
      </c>
      <c r="G7" s="18">
        <v>0.687553116877759</v>
      </c>
      <c r="H7" s="17">
        <v>79343</v>
      </c>
      <c r="I7" s="18">
        <v>0.6813657715527236</v>
      </c>
      <c r="J7" s="17">
        <v>81508</v>
      </c>
      <c r="K7" s="18">
        <v>0.6799019035384795</v>
      </c>
      <c r="L7" s="17">
        <v>81439</v>
      </c>
      <c r="M7" s="18">
        <v>0.6735450041766258</v>
      </c>
      <c r="N7" s="17">
        <f>VLOOKUP(Q7,'[1]Sheet1'!$A$3:$C$6,2,FALSE)</f>
        <v>83122</v>
      </c>
      <c r="O7" s="224">
        <f>VLOOKUP(Q7,'[1]Sheet1'!$A$3:$C$6,3,FALSE)/100</f>
        <v>0.6772477288467023</v>
      </c>
      <c r="P7" s="21">
        <f>(N7-L7)/L7</f>
        <v>0.02066577438328074</v>
      </c>
      <c r="Q7" s="207" t="s">
        <v>101</v>
      </c>
    </row>
    <row r="8" spans="1:17" ht="15.75" thickBot="1">
      <c r="A8" s="20" t="s">
        <v>32</v>
      </c>
      <c r="B8" s="12">
        <v>9</v>
      </c>
      <c r="C8" s="22">
        <v>6.660844595094658E-05</v>
      </c>
      <c r="D8" s="12">
        <v>14</v>
      </c>
      <c r="E8" s="22">
        <v>0.00011047456717642788</v>
      </c>
      <c r="F8" s="12">
        <v>8</v>
      </c>
      <c r="G8" s="22">
        <v>6.600932381698914E-05</v>
      </c>
      <c r="H8" s="12">
        <v>7</v>
      </c>
      <c r="I8" s="22">
        <v>6.0113184538888936E-05</v>
      </c>
      <c r="J8" s="12">
        <v>11</v>
      </c>
      <c r="K8" s="22">
        <v>9.175689427937472E-05</v>
      </c>
      <c r="L8" s="12">
        <v>4</v>
      </c>
      <c r="M8" s="22">
        <v>3.308218441663703E-05</v>
      </c>
      <c r="N8" s="12">
        <v>0</v>
      </c>
      <c r="O8" s="223">
        <v>0</v>
      </c>
      <c r="P8" s="141">
        <f>(N8-L8)/L8</f>
        <v>-1</v>
      </c>
      <c r="Q8" s="207" t="s">
        <v>102</v>
      </c>
    </row>
    <row r="9" spans="1:17" ht="15.75" thickBot="1">
      <c r="A9" s="24" t="s">
        <v>33</v>
      </c>
      <c r="B9" s="25">
        <v>135118</v>
      </c>
      <c r="C9" s="27">
        <v>1</v>
      </c>
      <c r="D9" s="25">
        <v>126726</v>
      </c>
      <c r="E9" s="27">
        <v>1</v>
      </c>
      <c r="F9" s="25">
        <v>121195</v>
      </c>
      <c r="G9" s="27">
        <v>1</v>
      </c>
      <c r="H9" s="25">
        <v>116447</v>
      </c>
      <c r="I9" s="27">
        <v>1</v>
      </c>
      <c r="J9" s="25">
        <v>119882</v>
      </c>
      <c r="K9" s="27">
        <v>1</v>
      </c>
      <c r="L9" s="25">
        <v>120911</v>
      </c>
      <c r="M9" s="27">
        <v>1</v>
      </c>
      <c r="N9" s="25">
        <f>VLOOKUP(Q9,'[1]Sheet1'!$A$3:$C$6,2,FALSE)</f>
        <v>122735</v>
      </c>
      <c r="O9" s="27">
        <f>VLOOKUP(Q9,'[1]Sheet1'!$A$3:$C$6,3,FALSE)/100</f>
        <v>1</v>
      </c>
      <c r="P9" s="28">
        <f>(N9-L9)/L9</f>
        <v>0.015085476093986486</v>
      </c>
      <c r="Q9" s="208" t="s">
        <v>73</v>
      </c>
    </row>
  </sheetData>
  <sheetProtection/>
  <mergeCells count="12">
    <mergeCell ref="J4:K4"/>
    <mergeCell ref="L4:M4"/>
    <mergeCell ref="A1:P1"/>
    <mergeCell ref="A2:P2"/>
    <mergeCell ref="A3:A5"/>
    <mergeCell ref="B3:O3"/>
    <mergeCell ref="P3:P5"/>
    <mergeCell ref="H4:I4"/>
    <mergeCell ref="N4:O4"/>
    <mergeCell ref="B4:C4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H28" sqref="H28"/>
    </sheetView>
  </sheetViews>
  <sheetFormatPr defaultColWidth="11.421875" defaultRowHeight="15"/>
  <cols>
    <col min="1" max="1" width="10.7109375" style="177" customWidth="1"/>
    <col min="2" max="11" width="14.7109375" style="177" customWidth="1"/>
    <col min="12" max="16384" width="11.421875" style="177" customWidth="1"/>
  </cols>
  <sheetData>
    <row r="1" spans="1:11" ht="24.75" customHeight="1" thickBot="1" thickTop="1">
      <c r="A1" s="234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48" t="s">
        <v>1</v>
      </c>
      <c r="B2" s="249" t="s">
        <v>34</v>
      </c>
      <c r="C2" s="250"/>
      <c r="D2" s="250"/>
      <c r="E2" s="250"/>
      <c r="F2" s="250"/>
      <c r="G2" s="250"/>
      <c r="H2" s="250"/>
      <c r="I2" s="251"/>
      <c r="J2" s="252" t="s">
        <v>33</v>
      </c>
      <c r="K2" s="253"/>
    </row>
    <row r="3" spans="1:11" ht="24.75" customHeight="1">
      <c r="A3" s="238"/>
      <c r="B3" s="256" t="s">
        <v>35</v>
      </c>
      <c r="C3" s="257"/>
      <c r="D3" s="256" t="s">
        <v>36</v>
      </c>
      <c r="E3" s="257"/>
      <c r="F3" s="256" t="s">
        <v>37</v>
      </c>
      <c r="G3" s="257"/>
      <c r="H3" s="256" t="s">
        <v>38</v>
      </c>
      <c r="I3" s="257"/>
      <c r="J3" s="254"/>
      <c r="K3" s="255"/>
    </row>
    <row r="4" spans="1:11" ht="24.75" customHeight="1" thickBot="1">
      <c r="A4" s="239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8" t="s">
        <v>28</v>
      </c>
      <c r="I4" s="7" t="s">
        <v>29</v>
      </c>
      <c r="J4" s="32" t="s">
        <v>28</v>
      </c>
      <c r="K4" s="33" t="s">
        <v>29</v>
      </c>
    </row>
    <row r="5" spans="1:12" ht="15">
      <c r="A5" s="34" t="s">
        <v>30</v>
      </c>
      <c r="B5" s="10">
        <f>VLOOKUP(L5,'[1]Sheet1'!$A$10:$I$13,2,FALSE)</f>
        <v>19582</v>
      </c>
      <c r="C5" s="11">
        <f>VLOOKUP(L5,'[1]Sheet1'!$A$10:$I$13,3,FALSE)/100</f>
        <v>0.37371655406694915</v>
      </c>
      <c r="D5" s="10">
        <f>VLOOKUP(L5,'[1]Sheet1'!$A$10:$I$13,4,FALSE)</f>
        <v>17076</v>
      </c>
      <c r="E5" s="11">
        <f>VLOOKUP(L5,'[1]Sheet1'!$A$10:$I$13,5,FALSE)/100</f>
        <v>0.2910814127914905</v>
      </c>
      <c r="F5" s="10">
        <f>VLOOKUP(L5,'[1]Sheet1'!$A$10:$I$13,6,FALSE)</f>
        <v>2952</v>
      </c>
      <c r="G5" s="11">
        <f>VLOOKUP(L5,'[1]Sheet1'!$A$10:$I$13,7,FALSE)/100</f>
        <v>0.25463641852842234</v>
      </c>
      <c r="H5" s="35">
        <f>VLOOKUP(L5,'[1]Sheet1'!$A$10:$I$13,8,FALSE)</f>
        <v>3</v>
      </c>
      <c r="I5" s="11">
        <f>VLOOKUP(L5,'[1]Sheet1'!$A$10:$I$13,9,FALSE)/100</f>
        <v>0.037037037037037035</v>
      </c>
      <c r="J5" s="36">
        <f>VLOOKUP(L5,'[1]Sheet1'!$A$10:$K$13,10,FALSE)</f>
        <v>39613</v>
      </c>
      <c r="K5" s="11">
        <f>VLOOKUP(L5,'[1]Sheet1'!$A$10:$K$13,11,FALSE)/100</f>
        <v>0.32275227115329774</v>
      </c>
      <c r="L5" s="207" t="s">
        <v>100</v>
      </c>
    </row>
    <row r="6" spans="1:12" ht="15.75" thickBot="1">
      <c r="A6" s="37" t="s">
        <v>31</v>
      </c>
      <c r="B6" s="12">
        <f>VLOOKUP(L6,'[1]Sheet1'!$A$10:$I$13,2,FALSE)</f>
        <v>32816</v>
      </c>
      <c r="C6" s="16">
        <f>VLOOKUP(L6,'[1]Sheet1'!$A$10:$I$13,3,FALSE)/100</f>
        <v>0.6262834459330509</v>
      </c>
      <c r="D6" s="12">
        <f>VLOOKUP(L6,'[1]Sheet1'!$A$10:$I$13,4,FALSE)</f>
        <v>41588</v>
      </c>
      <c r="E6" s="16">
        <f>VLOOKUP(L6,'[1]Sheet1'!$A$10:$I$13,5,FALSE)/100</f>
        <v>0.7089185872085095</v>
      </c>
      <c r="F6" s="12">
        <f>VLOOKUP(L6,'[1]Sheet1'!$A$10:$I$13,6,FALSE)</f>
        <v>8641</v>
      </c>
      <c r="G6" s="16">
        <f>VLOOKUP(L6,'[1]Sheet1'!$A$10:$I$13,7,FALSE)/100</f>
        <v>0.7453635814715777</v>
      </c>
      <c r="H6" s="12">
        <f>VLOOKUP(L6,'[1]Sheet1'!$A$10:$I$13,8,FALSE)</f>
        <v>78</v>
      </c>
      <c r="I6" s="16">
        <f>VLOOKUP(L6,'[1]Sheet1'!$A$10:$I$13,9,FALSE)/100</f>
        <v>0.9629629629629629</v>
      </c>
      <c r="J6" s="38">
        <f>VLOOKUP(L6,'[1]Sheet1'!$A$10:$K$13,10,FALSE)</f>
        <v>83122</v>
      </c>
      <c r="K6" s="16">
        <f>VLOOKUP(L6,'[1]Sheet1'!$A$10:$K$13,11,FALSE)/100</f>
        <v>0.6772477288467023</v>
      </c>
      <c r="L6" s="207" t="s">
        <v>101</v>
      </c>
    </row>
    <row r="7" spans="1:12" ht="15.75" thickBot="1">
      <c r="A7" s="40" t="s">
        <v>33</v>
      </c>
      <c r="B7" s="41">
        <f>VLOOKUP(L7,'[1]Sheet1'!$A$10:$I$13,2,FALSE)</f>
        <v>52398</v>
      </c>
      <c r="C7" s="26">
        <f>VLOOKUP(L7,'[1]Sheet1'!$A$10:$I$13,3,FALSE)/100</f>
        <v>1</v>
      </c>
      <c r="D7" s="41">
        <f>VLOOKUP(L7,'[1]Sheet1'!$A$10:$I$13,4,FALSE)</f>
        <v>58664</v>
      </c>
      <c r="E7" s="26">
        <f>VLOOKUP(L7,'[1]Sheet1'!$A$10:$I$13,5,FALSE)/100</f>
        <v>1</v>
      </c>
      <c r="F7" s="41">
        <f>VLOOKUP(L7,'[1]Sheet1'!$A$10:$I$13,6,FALSE)</f>
        <v>11593</v>
      </c>
      <c r="G7" s="26">
        <f>VLOOKUP(L7,'[1]Sheet1'!$A$10:$I$13,7,FALSE)/100</f>
        <v>1</v>
      </c>
      <c r="H7" s="41">
        <f>VLOOKUP(L7,'[1]Sheet1'!$A$10:$I$13,8,FALSE)</f>
        <v>81</v>
      </c>
      <c r="I7" s="26">
        <f>VLOOKUP(L7,'[1]Sheet1'!$A$10:$I$13,9,FALSE)/100</f>
        <v>1</v>
      </c>
      <c r="J7" s="41">
        <f>VLOOKUP(L7,'[1]Sheet1'!$A$10:$K$13,10,FALSE)</f>
        <v>122735</v>
      </c>
      <c r="K7" s="26">
        <f>VLOOKUP(L7,'[1]Sheet1'!$A$10:$K$13,11,FALSE)/100</f>
        <v>1</v>
      </c>
      <c r="L7" s="208" t="s">
        <v>73</v>
      </c>
    </row>
    <row r="8" spans="1:11" ht="15">
      <c r="A8" s="42"/>
      <c r="B8" s="43"/>
      <c r="C8" s="44"/>
      <c r="D8" s="43"/>
      <c r="E8" s="44"/>
      <c r="F8" s="43"/>
      <c r="G8" s="44"/>
      <c r="H8" s="43"/>
      <c r="I8" s="44"/>
      <c r="J8" s="43"/>
      <c r="K8" s="44"/>
    </row>
    <row r="9" spans="1:11" ht="15">
      <c r="A9" s="45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">
      <c r="A10" s="47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20.7109375" style="177" customWidth="1"/>
    <col min="2" max="5" width="22.8515625" style="177" customWidth="1"/>
    <col min="6" max="7" width="16.28125" style="177" customWidth="1"/>
    <col min="8" max="16384" width="11.421875" style="177" customWidth="1"/>
  </cols>
  <sheetData>
    <row r="1" spans="1:7" ht="24.75" customHeight="1" thickBot="1" thickTop="1">
      <c r="A1" s="234" t="s">
        <v>168</v>
      </c>
      <c r="B1" s="235"/>
      <c r="C1" s="235"/>
      <c r="D1" s="235"/>
      <c r="E1" s="235"/>
      <c r="F1" s="235"/>
      <c r="G1" s="236"/>
    </row>
    <row r="2" spans="1:7" ht="24.75" customHeight="1" thickBot="1" thickTop="1">
      <c r="A2" s="258" t="s">
        <v>41</v>
      </c>
      <c r="B2" s="240" t="s">
        <v>1</v>
      </c>
      <c r="C2" s="241"/>
      <c r="D2" s="241"/>
      <c r="E2" s="241"/>
      <c r="F2" s="260" t="s">
        <v>33</v>
      </c>
      <c r="G2" s="261"/>
    </row>
    <row r="3" spans="1:7" ht="24.75" customHeight="1">
      <c r="A3" s="244"/>
      <c r="B3" s="246" t="s">
        <v>30</v>
      </c>
      <c r="C3" s="247"/>
      <c r="D3" s="246" t="s">
        <v>31</v>
      </c>
      <c r="E3" s="247"/>
      <c r="F3" s="254"/>
      <c r="G3" s="262"/>
    </row>
    <row r="4" spans="1:7" ht="24.75" customHeight="1" thickBot="1">
      <c r="A4" s="259"/>
      <c r="B4" s="49" t="s">
        <v>28</v>
      </c>
      <c r="C4" s="50" t="s">
        <v>29</v>
      </c>
      <c r="D4" s="49" t="s">
        <v>28</v>
      </c>
      <c r="E4" s="50" t="s">
        <v>29</v>
      </c>
      <c r="F4" s="51" t="s">
        <v>28</v>
      </c>
      <c r="G4" s="52" t="s">
        <v>29</v>
      </c>
    </row>
    <row r="5" spans="1:8" ht="15">
      <c r="A5" s="34" t="s">
        <v>43</v>
      </c>
      <c r="B5" s="53">
        <f>VLOOKUP(H5,'[1]Sheet1'!$A$18:$I$27,2,FALSE)</f>
        <v>20021</v>
      </c>
      <c r="C5" s="54">
        <f>VLOOKUP(H5,'[1]Sheet1'!$A$18:$I$27,3,FALSE)/100</f>
        <v>0.505414889051574</v>
      </c>
      <c r="D5" s="53">
        <f>VLOOKUP(H5,'[1]Sheet1'!$A$18:$I$27,4,FALSE)</f>
        <v>34061</v>
      </c>
      <c r="E5" s="54">
        <f>VLOOKUP(H5,'[1]Sheet1'!$A$18:$I$27,5,FALSE)/100</f>
        <v>0.40977117971174903</v>
      </c>
      <c r="F5" s="55">
        <f>VLOOKUP(H5,'[1]Sheet1'!$A$18:$I$27,6,FALSE)</f>
        <v>54082</v>
      </c>
      <c r="G5" s="56">
        <f>VLOOKUP(H5,'[1]Sheet1'!$A$18:$I$27,7,FALSE)/100</f>
        <v>0.4406404041227033</v>
      </c>
      <c r="H5" s="207" t="s">
        <v>103</v>
      </c>
    </row>
    <row r="6" spans="1:8" ht="15">
      <c r="A6" s="37" t="s">
        <v>44</v>
      </c>
      <c r="B6" s="12">
        <f>VLOOKUP(H6,'[1]Sheet1'!$A$18:$I$27,2,FALSE)</f>
        <v>4218</v>
      </c>
      <c r="C6" s="16">
        <f>VLOOKUP(H6,'[1]Sheet1'!$A$18:$I$27,3,FALSE)/100</f>
        <v>0.1064801958952869</v>
      </c>
      <c r="D6" s="12">
        <f>VLOOKUP(H6,'[1]Sheet1'!$A$18:$I$27,4,FALSE)</f>
        <v>9769</v>
      </c>
      <c r="E6" s="16">
        <f>VLOOKUP(H6,'[1]Sheet1'!$A$18:$I$27,5,FALSE)/100</f>
        <v>0.11752604605278986</v>
      </c>
      <c r="F6" s="57">
        <f>VLOOKUP(H6,'[1]Sheet1'!$A$18:$I$27,6,FALSE)</f>
        <v>13987</v>
      </c>
      <c r="G6" s="16">
        <f>VLOOKUP(H6,'[1]Sheet1'!$A$18:$I$27,7,FALSE)/100</f>
        <v>0.11396097282763677</v>
      </c>
      <c r="H6" s="207" t="s">
        <v>104</v>
      </c>
    </row>
    <row r="7" spans="1:8" ht="15">
      <c r="A7" s="37" t="s">
        <v>45</v>
      </c>
      <c r="B7" s="12">
        <f>VLOOKUP(H7,'[1]Sheet1'!$A$18:$I$27,2,FALSE)</f>
        <v>4228</v>
      </c>
      <c r="C7" s="16">
        <f>VLOOKUP(H7,'[1]Sheet1'!$A$18:$I$27,3,FALSE)/100</f>
        <v>0.10673263827531367</v>
      </c>
      <c r="D7" s="12">
        <f>VLOOKUP(H7,'[1]Sheet1'!$A$18:$I$27,4,FALSE)</f>
        <v>9422</v>
      </c>
      <c r="E7" s="16">
        <f>VLOOKUP(H7,'[1]Sheet1'!$A$18:$I$27,5,FALSE)/100</f>
        <v>0.1133514593007868</v>
      </c>
      <c r="F7" s="57">
        <f>VLOOKUP(H7,'[1]Sheet1'!$A$18:$I$27,6,FALSE)</f>
        <v>13650</v>
      </c>
      <c r="G7" s="16">
        <f>VLOOKUP(H7,'[1]Sheet1'!$A$18:$I$27,7,FALSE)/100</f>
        <v>0.11121521978245814</v>
      </c>
      <c r="H7" s="207" t="s">
        <v>105</v>
      </c>
    </row>
    <row r="8" spans="1:8" ht="15">
      <c r="A8" s="37" t="s">
        <v>46</v>
      </c>
      <c r="B8" s="12">
        <f>VLOOKUP(H8,'[1]Sheet1'!$A$18:$I$27,2,FALSE)</f>
        <v>4105</v>
      </c>
      <c r="C8" s="16">
        <f>VLOOKUP(H8,'[1]Sheet1'!$A$18:$I$27,3,FALSE)/100</f>
        <v>0.10362759700098452</v>
      </c>
      <c r="D8" s="12">
        <f>VLOOKUP(H8,'[1]Sheet1'!$A$18:$I$27,4,FALSE)</f>
        <v>10411</v>
      </c>
      <c r="E8" s="16">
        <f>VLOOKUP(H8,'[1]Sheet1'!$A$18:$I$27,5,FALSE)/100</f>
        <v>0.12524963306946416</v>
      </c>
      <c r="F8" s="57">
        <f>VLOOKUP(H8,'[1]Sheet1'!$A$18:$I$27,6,FALSE)</f>
        <v>14516</v>
      </c>
      <c r="G8" s="16">
        <f>VLOOKUP(H8,'[1]Sheet1'!$A$18:$I$27,7,FALSE)/100</f>
        <v>0.11827107182140384</v>
      </c>
      <c r="H8" s="207" t="s">
        <v>106</v>
      </c>
    </row>
    <row r="9" spans="1:8" ht="15">
      <c r="A9" s="37" t="s">
        <v>47</v>
      </c>
      <c r="B9" s="12">
        <f>VLOOKUP(H9,'[1]Sheet1'!$A$18:$I$27,2,FALSE)</f>
        <v>2655</v>
      </c>
      <c r="C9" s="16">
        <f>VLOOKUP(H9,'[1]Sheet1'!$A$18:$I$27,3,FALSE)/100</f>
        <v>0.06702345189710449</v>
      </c>
      <c r="D9" s="12">
        <f>VLOOKUP(H9,'[1]Sheet1'!$A$18:$I$27,4,FALSE)</f>
        <v>6911</v>
      </c>
      <c r="E9" s="16">
        <f>VLOOKUP(H9,'[1]Sheet1'!$A$18:$I$27,5,FALSE)/100</f>
        <v>0.08314285026828036</v>
      </c>
      <c r="F9" s="57">
        <f>VLOOKUP(H9,'[1]Sheet1'!$A$18:$I$27,6,FALSE)</f>
        <v>9566</v>
      </c>
      <c r="G9" s="16">
        <f>VLOOKUP(H9,'[1]Sheet1'!$A$18:$I$27,7,FALSE)/100</f>
        <v>0.07794027783435857</v>
      </c>
      <c r="H9" s="207" t="s">
        <v>107</v>
      </c>
    </row>
    <row r="10" spans="1:8" ht="15">
      <c r="A10" s="37" t="s">
        <v>48</v>
      </c>
      <c r="B10" s="12">
        <f>VLOOKUP(H10,'[1]Sheet1'!$A$18:$I$27,2,FALSE)</f>
        <v>3136</v>
      </c>
      <c r="C10" s="16">
        <f>VLOOKUP(H10,'[1]Sheet1'!$A$18:$I$27,3,FALSE)/100</f>
        <v>0.0791659303763916</v>
      </c>
      <c r="D10" s="12">
        <f>VLOOKUP(H10,'[1]Sheet1'!$A$18:$I$27,4,FALSE)</f>
        <v>8880</v>
      </c>
      <c r="E10" s="16">
        <f>VLOOKUP(H10,'[1]Sheet1'!$A$18:$I$27,5,FALSE)/100</f>
        <v>0.10683092322128919</v>
      </c>
      <c r="F10" s="57">
        <f>VLOOKUP(H10,'[1]Sheet1'!$A$18:$I$27,6,FALSE)</f>
        <v>12016</v>
      </c>
      <c r="G10" s="16">
        <f>VLOOKUP(H10,'[1]Sheet1'!$A$18:$I$27,7,FALSE)/100</f>
        <v>0.09790198394915876</v>
      </c>
      <c r="H10" s="207" t="s">
        <v>108</v>
      </c>
    </row>
    <row r="11" spans="1:8" ht="15">
      <c r="A11" s="37" t="s">
        <v>49</v>
      </c>
      <c r="B11" s="12">
        <f>VLOOKUP(H11,'[1]Sheet1'!$A$18:$I$27,2,FALSE)</f>
        <v>896</v>
      </c>
      <c r="C11" s="16">
        <f>VLOOKUP(H11,'[1]Sheet1'!$A$18:$I$27,3,FALSE)/100</f>
        <v>0.022618837250397598</v>
      </c>
      <c r="D11" s="12">
        <f>VLOOKUP(H11,'[1]Sheet1'!$A$18:$I$27,4,FALSE)</f>
        <v>2605</v>
      </c>
      <c r="E11" s="16">
        <f>VLOOKUP(H11,'[1]Sheet1'!$A$18:$I$27,5,FALSE)/100</f>
        <v>0.03133947691345251</v>
      </c>
      <c r="F11" s="57">
        <f>VLOOKUP(H11,'[1]Sheet1'!$A$18:$I$27,6,FALSE)</f>
        <v>3501</v>
      </c>
      <c r="G11" s="16">
        <f>VLOOKUP(H11,'[1]Sheet1'!$A$18:$I$27,7,FALSE)/100</f>
        <v>0.02852487065629201</v>
      </c>
      <c r="H11" s="207" t="s">
        <v>109</v>
      </c>
    </row>
    <row r="12" spans="1:8" ht="15">
      <c r="A12" s="37" t="s">
        <v>50</v>
      </c>
      <c r="B12" s="12">
        <f>VLOOKUP(H12,'[1]Sheet1'!$A$18:$I$27,2,FALSE)</f>
        <v>354</v>
      </c>
      <c r="C12" s="16">
        <f>VLOOKUP(H12,'[1]Sheet1'!$A$18:$I$27,3,FALSE)/100</f>
        <v>0.008936460252947264</v>
      </c>
      <c r="D12" s="12">
        <f>VLOOKUP(H12,'[1]Sheet1'!$A$18:$I$27,4,FALSE)</f>
        <v>1061</v>
      </c>
      <c r="E12" s="16">
        <f>VLOOKUP(H12,'[1]Sheet1'!$A$18:$I$27,5,FALSE)/100</f>
        <v>0.012764370443444575</v>
      </c>
      <c r="F12" s="57">
        <f>VLOOKUP(H12,'[1]Sheet1'!$A$18:$I$27,6,FALSE)</f>
        <v>1415</v>
      </c>
      <c r="G12" s="16">
        <f>VLOOKUP(H12,'[1]Sheet1'!$A$18:$I$27,7,FALSE)/100</f>
        <v>0.011528903735690715</v>
      </c>
      <c r="H12" s="207" t="s">
        <v>110</v>
      </c>
    </row>
    <row r="13" spans="1:8" ht="15.75" thickBot="1">
      <c r="A13" s="37" t="s">
        <v>32</v>
      </c>
      <c r="B13" s="12">
        <f>VLOOKUP(H13,'[1]Sheet1'!$A$18:$I$27,2,FALSE)</f>
        <v>0</v>
      </c>
      <c r="C13" s="16">
        <f>VLOOKUP(H13,'[1]Sheet1'!$A$18:$I$27,3,FALSE)/100</f>
        <v>0</v>
      </c>
      <c r="D13" s="12">
        <f>VLOOKUP(H13,'[1]Sheet1'!$A$18:$I$27,4,FALSE)</f>
        <v>3</v>
      </c>
      <c r="E13" s="16">
        <f>VLOOKUP(H13,'[1]Sheet1'!$A$18:$I$27,5,FALSE)/100</f>
        <v>3.60915281153004E-05</v>
      </c>
      <c r="F13" s="57">
        <f>VLOOKUP(H13,'[1]Sheet1'!$A$18:$I$27,6,FALSE)</f>
        <v>3</v>
      </c>
      <c r="G13" s="16">
        <f>VLOOKUP(H13,'[1]Sheet1'!$A$18:$I$27,7,FALSE)/100</f>
        <v>2.4442905446694097E-05</v>
      </c>
      <c r="H13" s="207" t="s">
        <v>185</v>
      </c>
    </row>
    <row r="14" spans="1:8" ht="15.75" thickBot="1">
      <c r="A14" s="40" t="s">
        <v>33</v>
      </c>
      <c r="B14" s="41">
        <f>VLOOKUP(H14,'[1]Sheet1'!$A$18:$I$27,2,FALSE)</f>
        <v>39613</v>
      </c>
      <c r="C14" s="26">
        <f>VLOOKUP(H14,'[1]Sheet1'!$A$18:$I$27,3,FALSE)/100</f>
        <v>1</v>
      </c>
      <c r="D14" s="41">
        <f>VLOOKUP(H14,'[1]Sheet1'!$A$18:$I$27,4,FALSE)</f>
        <v>83122</v>
      </c>
      <c r="E14" s="26">
        <f>VLOOKUP(H14,'[1]Sheet1'!$A$18:$I$27,5,FALSE)/100</f>
        <v>1</v>
      </c>
      <c r="F14" s="58">
        <f>VLOOKUP(H14,'[1]Sheet1'!$A$18:$I$27,6,FALSE)</f>
        <v>122735</v>
      </c>
      <c r="G14" s="26">
        <f>VLOOKUP(H14,'[1]Sheet1'!$A$18:$I$27,7,FALSE)/100</f>
        <v>1</v>
      </c>
      <c r="H14" s="208" t="s">
        <v>73</v>
      </c>
    </row>
    <row r="15" spans="1:7" ht="15">
      <c r="A15" s="42"/>
      <c r="B15" s="43"/>
      <c r="C15" s="44"/>
      <c r="D15" s="43"/>
      <c r="E15" s="44"/>
      <c r="F15" s="59"/>
      <c r="G15" s="44"/>
    </row>
    <row r="16" spans="1:7" ht="15">
      <c r="A16" s="45" t="s">
        <v>39</v>
      </c>
      <c r="B16" s="46"/>
      <c r="C16" s="46"/>
      <c r="D16" s="46"/>
      <c r="E16" s="46"/>
      <c r="F16" s="46"/>
      <c r="G16" s="46"/>
    </row>
    <row r="17" spans="1:7" ht="15">
      <c r="A17" s="47" t="s">
        <v>51</v>
      </c>
      <c r="B17" s="46"/>
      <c r="C17" s="46"/>
      <c r="D17" s="46"/>
      <c r="E17" s="46"/>
      <c r="F17" s="46"/>
      <c r="G17" s="46"/>
    </row>
    <row r="18" spans="1:7" ht="15">
      <c r="A18" s="48"/>
      <c r="B18" s="48"/>
      <c r="C18" s="48"/>
      <c r="D18" s="48"/>
      <c r="E18" s="48"/>
      <c r="F18" s="48"/>
      <c r="G18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20.7109375" style="177" customWidth="1"/>
    <col min="2" max="5" width="22.28125" style="177" customWidth="1"/>
    <col min="6" max="7" width="14.7109375" style="177" customWidth="1"/>
    <col min="8" max="16384" width="11.421875" style="177" customWidth="1"/>
  </cols>
  <sheetData>
    <row r="1" spans="1:7" ht="24.75" customHeight="1" thickBot="1" thickTop="1">
      <c r="A1" s="234" t="s">
        <v>169</v>
      </c>
      <c r="B1" s="235"/>
      <c r="C1" s="235"/>
      <c r="D1" s="235"/>
      <c r="E1" s="235"/>
      <c r="F1" s="235"/>
      <c r="G1" s="236"/>
    </row>
    <row r="2" spans="1:7" ht="24.75" customHeight="1" thickBot="1" thickTop="1">
      <c r="A2" s="243" t="s">
        <v>52</v>
      </c>
      <c r="B2" s="263" t="s">
        <v>1</v>
      </c>
      <c r="C2" s="264"/>
      <c r="D2" s="264"/>
      <c r="E2" s="264"/>
      <c r="F2" s="252" t="s">
        <v>33</v>
      </c>
      <c r="G2" s="265"/>
    </row>
    <row r="3" spans="1:7" ht="24.75" customHeight="1">
      <c r="A3" s="244"/>
      <c r="B3" s="246" t="s">
        <v>30</v>
      </c>
      <c r="C3" s="247"/>
      <c r="D3" s="246" t="s">
        <v>31</v>
      </c>
      <c r="E3" s="247"/>
      <c r="F3" s="254"/>
      <c r="G3" s="262"/>
    </row>
    <row r="4" spans="1:7" ht="24.75" customHeight="1" thickBot="1">
      <c r="A4" s="259"/>
      <c r="B4" s="49" t="s">
        <v>28</v>
      </c>
      <c r="C4" s="50" t="s">
        <v>29</v>
      </c>
      <c r="D4" s="49" t="s">
        <v>28</v>
      </c>
      <c r="E4" s="50" t="s">
        <v>29</v>
      </c>
      <c r="F4" s="60" t="s">
        <v>28</v>
      </c>
      <c r="G4" s="31" t="s">
        <v>29</v>
      </c>
    </row>
    <row r="5" spans="1:8" ht="15">
      <c r="A5" s="61">
        <v>0</v>
      </c>
      <c r="B5" s="35">
        <f>VLOOKUP(H5,'[1]Sheet1'!$A$31:$I$41,2,FALSE)</f>
        <v>36658</v>
      </c>
      <c r="C5" s="56">
        <f>VLOOKUP(H5,'[1]Sheet1'!$A$31:$I$41,3,FALSE)/100</f>
        <v>0.9254032767020928</v>
      </c>
      <c r="D5" s="35">
        <f>VLOOKUP(H5,'[1]Sheet1'!$A$31:$I$41,4,FALSE)</f>
        <v>74404</v>
      </c>
      <c r="E5" s="56">
        <f>VLOOKUP(H5,'[1]Sheet1'!$A$31:$I$41,5,FALSE)/100</f>
        <v>0.895118019296937</v>
      </c>
      <c r="F5" s="63">
        <f>VLOOKUP(H5,'[1]Sheet1'!$A$31:$I$41,6,FALSE)</f>
        <v>111062</v>
      </c>
      <c r="G5" s="11">
        <f>VLOOKUP(H5,'[1]Sheet1'!$A$31:$I$41,7,FALSE)/100</f>
        <v>0.9048926549069133</v>
      </c>
      <c r="H5" s="207" t="s">
        <v>111</v>
      </c>
    </row>
    <row r="6" spans="1:8" ht="15">
      <c r="A6" s="37" t="s">
        <v>53</v>
      </c>
      <c r="B6" s="12">
        <f>VLOOKUP(H6,'[1]Sheet1'!$A$31:$I$41,2,FALSE)</f>
        <v>1569</v>
      </c>
      <c r="C6" s="16">
        <f>VLOOKUP(H6,'[1]Sheet1'!$A$31:$I$41,3,FALSE)/100</f>
        <v>0.03960820942619847</v>
      </c>
      <c r="D6" s="12">
        <f>VLOOKUP(H6,'[1]Sheet1'!$A$31:$I$41,4,FALSE)</f>
        <v>4535</v>
      </c>
      <c r="E6" s="16">
        <f>VLOOKUP(H6,'[1]Sheet1'!$A$31:$I$41,5,FALSE)/100</f>
        <v>0.05455836000096244</v>
      </c>
      <c r="F6" s="65">
        <f>VLOOKUP(H6,'[1]Sheet1'!$A$31:$I$41,6,FALSE)</f>
        <v>6104</v>
      </c>
      <c r="G6" s="16">
        <f>VLOOKUP(H6,'[1]Sheet1'!$A$31:$I$41,7,FALSE)/100</f>
        <v>0.04973316494887358</v>
      </c>
      <c r="H6" s="207" t="s">
        <v>112</v>
      </c>
    </row>
    <row r="7" spans="1:8" ht="15">
      <c r="A7" s="37" t="s">
        <v>54</v>
      </c>
      <c r="B7" s="12">
        <f>VLOOKUP(H7,'[1]Sheet1'!$A$31:$I$41,2,FALSE)</f>
        <v>1137</v>
      </c>
      <c r="C7" s="16">
        <f>VLOOKUP(H7,'[1]Sheet1'!$A$31:$I$41,3,FALSE)/100</f>
        <v>0.02870269860904249</v>
      </c>
      <c r="D7" s="12">
        <f>VLOOKUP(H7,'[1]Sheet1'!$A$31:$I$41,4,FALSE)</f>
        <v>3071</v>
      </c>
      <c r="E7" s="16">
        <f>VLOOKUP(H7,'[1]Sheet1'!$A$31:$I$41,5,FALSE)/100</f>
        <v>0.03694569428069584</v>
      </c>
      <c r="F7" s="65">
        <f>VLOOKUP(H7,'[1]Sheet1'!$A$31:$I$41,6,FALSE)</f>
        <v>4208</v>
      </c>
      <c r="G7" s="16">
        <f>VLOOKUP(H7,'[1]Sheet1'!$A$31:$I$41,7,FALSE)/100</f>
        <v>0.034285248706562924</v>
      </c>
      <c r="H7" s="207" t="s">
        <v>113</v>
      </c>
    </row>
    <row r="8" spans="1:8" ht="15">
      <c r="A8" s="37" t="s">
        <v>55</v>
      </c>
      <c r="B8" s="12">
        <f>VLOOKUP(H8,'[1]Sheet1'!$A$31:$I$41,2,FALSE)</f>
        <v>214</v>
      </c>
      <c r="C8" s="16">
        <f>VLOOKUP(H8,'[1]Sheet1'!$A$31:$I$41,3,FALSE)/100</f>
        <v>0.00540226693257264</v>
      </c>
      <c r="D8" s="12">
        <f>VLOOKUP(H8,'[1]Sheet1'!$A$31:$I$41,4,FALSE)</f>
        <v>767</v>
      </c>
      <c r="E8" s="16">
        <f>VLOOKUP(H8,'[1]Sheet1'!$A$31:$I$41,5,FALSE)/100</f>
        <v>0.009227400688145138</v>
      </c>
      <c r="F8" s="65">
        <f>VLOOKUP(H8,'[1]Sheet1'!$A$31:$I$41,6,FALSE)</f>
        <v>981</v>
      </c>
      <c r="G8" s="16">
        <f>VLOOKUP(H8,'[1]Sheet1'!$A$31:$I$41,7,FALSE)/100</f>
        <v>0.00799283008106897</v>
      </c>
      <c r="H8" s="207" t="s">
        <v>114</v>
      </c>
    </row>
    <row r="9" spans="1:8" ht="15">
      <c r="A9" s="37" t="s">
        <v>56</v>
      </c>
      <c r="B9" s="12">
        <f>VLOOKUP(H9,'[1]Sheet1'!$A$31:$I$41,2,FALSE)</f>
        <v>10</v>
      </c>
      <c r="C9" s="16">
        <f>VLOOKUP(H9,'[1]Sheet1'!$A$31:$I$41,3,FALSE)/100</f>
        <v>0.00025244238002675883</v>
      </c>
      <c r="D9" s="12">
        <f>VLOOKUP(H9,'[1]Sheet1'!$A$31:$I$41,4,FALSE)</f>
        <v>57</v>
      </c>
      <c r="E9" s="16">
        <f>VLOOKUP(H9,'[1]Sheet1'!$A$31:$I$41,5,FALSE)/100</f>
        <v>0.0006857390341907077</v>
      </c>
      <c r="F9" s="65">
        <f>VLOOKUP(H9,'[1]Sheet1'!$A$31:$I$41,6,FALSE)</f>
        <v>67</v>
      </c>
      <c r="G9" s="16">
        <f>VLOOKUP(H9,'[1]Sheet1'!$A$31:$I$41,7,FALSE)/100</f>
        <v>0.0005458915549761682</v>
      </c>
      <c r="H9" s="207" t="s">
        <v>115</v>
      </c>
    </row>
    <row r="10" spans="1:8" ht="15">
      <c r="A10" s="37" t="s">
        <v>57</v>
      </c>
      <c r="B10" s="12">
        <f>VLOOKUP(H10,'[1]Sheet1'!$A$31:$I$41,2,FALSE)</f>
        <v>20</v>
      </c>
      <c r="C10" s="16">
        <f>VLOOKUP(H10,'[1]Sheet1'!$A$31:$I$41,3,FALSE)/100</f>
        <v>0.0005048847600535177</v>
      </c>
      <c r="D10" s="12">
        <f>VLOOKUP(H10,'[1]Sheet1'!$A$31:$I$41,4,FALSE)</f>
        <v>143</v>
      </c>
      <c r="E10" s="16">
        <f>VLOOKUP(H10,'[1]Sheet1'!$A$31:$I$41,5,FALSE)/100</f>
        <v>0.0017203628401626526</v>
      </c>
      <c r="F10" s="65">
        <f>VLOOKUP(H10,'[1]Sheet1'!$A$31:$I$41,6,FALSE)</f>
        <v>163</v>
      </c>
      <c r="G10" s="16">
        <f>VLOOKUP(H10,'[1]Sheet1'!$A$31:$I$41,7,FALSE)/100</f>
        <v>0.0013280645292703794</v>
      </c>
      <c r="H10" s="207" t="s">
        <v>116</v>
      </c>
    </row>
    <row r="11" spans="1:8" ht="15">
      <c r="A11" s="37" t="s">
        <v>58</v>
      </c>
      <c r="B11" s="12">
        <f>VLOOKUP(H11,'[1]Sheet1'!$A$31:$I$41,2,FALSE)</f>
        <v>2</v>
      </c>
      <c r="C11" s="16">
        <f>VLOOKUP(H11,'[1]Sheet1'!$A$31:$I$41,3,FALSE)/100</f>
        <v>5.0488476005351775E-05</v>
      </c>
      <c r="D11" s="12">
        <f>VLOOKUP(H11,'[1]Sheet1'!$A$31:$I$41,4,FALSE)</f>
        <v>37</v>
      </c>
      <c r="E11" s="16">
        <f>VLOOKUP(H11,'[1]Sheet1'!$A$31:$I$41,5,FALSE)/100</f>
        <v>0.00044512884675537164</v>
      </c>
      <c r="F11" s="65">
        <f>VLOOKUP(H11,'[1]Sheet1'!$A$31:$I$41,6,FALSE)</f>
        <v>39</v>
      </c>
      <c r="G11" s="16">
        <f>VLOOKUP(H11,'[1]Sheet1'!$A$31:$I$41,7,FALSE)/100</f>
        <v>0.00031775777080702324</v>
      </c>
      <c r="H11" s="207" t="s">
        <v>117</v>
      </c>
    </row>
    <row r="12" spans="1:8" ht="15">
      <c r="A12" s="37" t="s">
        <v>59</v>
      </c>
      <c r="B12" s="12">
        <f>VLOOKUP(H12,'[1]Sheet1'!$A$31:$I$41,2,FALSE)</f>
        <v>0</v>
      </c>
      <c r="C12" s="16">
        <f>VLOOKUP(H12,'[1]Sheet1'!$A$31:$I$41,3,FALSE)/100</f>
        <v>0</v>
      </c>
      <c r="D12" s="12">
        <f>VLOOKUP(H12,'[1]Sheet1'!$A$31:$I$41,4,FALSE)</f>
        <v>31</v>
      </c>
      <c r="E12" s="16">
        <f>VLOOKUP(H12,'[1]Sheet1'!$A$31:$I$41,5,FALSE)/100</f>
        <v>0.0003729457905247708</v>
      </c>
      <c r="F12" s="65">
        <f>VLOOKUP(H12,'[1]Sheet1'!$A$31:$I$41,6,FALSE)</f>
        <v>31</v>
      </c>
      <c r="G12" s="16">
        <f>VLOOKUP(H12,'[1]Sheet1'!$A$31:$I$41,7,FALSE)/100</f>
        <v>0.000252576689615839</v>
      </c>
      <c r="H12" s="207" t="s">
        <v>118</v>
      </c>
    </row>
    <row r="13" spans="1:8" ht="15.75" thickBot="1">
      <c r="A13" s="37" t="s">
        <v>38</v>
      </c>
      <c r="B13" s="12">
        <f>VLOOKUP(H13,'[1]Sheet1'!$A$31:$I$41,2,FALSE)</f>
        <v>3</v>
      </c>
      <c r="C13" s="16">
        <f>VLOOKUP(H13,'[1]Sheet1'!$A$31:$I$41,3,FALSE)/100</f>
        <v>7.573271400802767E-05</v>
      </c>
      <c r="D13" s="12">
        <f>VLOOKUP(H13,'[1]Sheet1'!$A$31:$I$41,4,FALSE)</f>
        <v>78</v>
      </c>
      <c r="E13" s="16">
        <f>VLOOKUP(H13,'[1]Sheet1'!$A$31:$I$41,5,FALSE)/100</f>
        <v>0.0009383797309978105</v>
      </c>
      <c r="F13" s="66">
        <f>VLOOKUP(H13,'[1]Sheet1'!$A$31:$I$41,6,FALSE)</f>
        <v>81</v>
      </c>
      <c r="G13" s="16">
        <f>VLOOKUP(H13,'[1]Sheet1'!$A$31:$I$41,7,FALSE)/100</f>
        <v>0.0006599584470607406</v>
      </c>
      <c r="H13" s="207" t="s">
        <v>119</v>
      </c>
    </row>
    <row r="14" spans="1:8" ht="15.75" thickBot="1">
      <c r="A14" s="40" t="s">
        <v>33</v>
      </c>
      <c r="B14" s="25">
        <f>VLOOKUP(H14,'[1]Sheet1'!$A$31:$I$41,2,FALSE)</f>
        <v>39613</v>
      </c>
      <c r="C14" s="26">
        <f>VLOOKUP(H14,'[1]Sheet1'!$A$31:$I$41,3,FALSE)/100</f>
        <v>1</v>
      </c>
      <c r="D14" s="25">
        <f>VLOOKUP(H14,'[1]Sheet1'!$A$31:$I$41,4,FALSE)</f>
        <v>83122</v>
      </c>
      <c r="E14" s="26">
        <f>VLOOKUP(H14,'[1]Sheet1'!$A$31:$I$41,5,FALSE)/100</f>
        <v>1</v>
      </c>
      <c r="F14" s="58">
        <f>VLOOKUP(H14,'[1]Sheet1'!$A$31:$I$41,6,FALSE)</f>
        <v>122735</v>
      </c>
      <c r="G14" s="26">
        <f>VLOOKUP(H14,'[1]Sheet1'!$A$31:$I$41,7,FALSE)/100</f>
        <v>1</v>
      </c>
      <c r="H14" s="208" t="s">
        <v>73</v>
      </c>
    </row>
    <row r="15" spans="1:7" ht="15">
      <c r="A15" s="42"/>
      <c r="B15" s="59"/>
      <c r="C15" s="44"/>
      <c r="D15" s="59"/>
      <c r="E15" s="44"/>
      <c r="F15" s="59"/>
      <c r="G15" s="44"/>
    </row>
    <row r="16" spans="1:7" ht="15">
      <c r="A16" s="45" t="s">
        <v>39</v>
      </c>
      <c r="B16" s="46"/>
      <c r="C16" s="46"/>
      <c r="D16" s="46"/>
      <c r="E16" s="46"/>
      <c r="F16" s="216"/>
      <c r="G16" s="46"/>
    </row>
    <row r="17" spans="1:7" ht="15">
      <c r="A17" s="47" t="s">
        <v>60</v>
      </c>
      <c r="B17" s="46"/>
      <c r="C17" s="46"/>
      <c r="D17" s="46"/>
      <c r="E17" s="46"/>
      <c r="F17" s="46"/>
      <c r="G17" s="46"/>
    </row>
    <row r="18" spans="1:7" ht="15">
      <c r="A18" s="48"/>
      <c r="B18" s="48"/>
      <c r="C18" s="48"/>
      <c r="D18" s="48"/>
      <c r="E18" s="48"/>
      <c r="F18" s="48"/>
      <c r="G18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N6" sqref="N6"/>
    </sheetView>
  </sheetViews>
  <sheetFormatPr defaultColWidth="11.421875" defaultRowHeight="15"/>
  <cols>
    <col min="1" max="1" width="15.7109375" style="177" customWidth="1"/>
    <col min="2" max="16" width="13.421875" style="177" customWidth="1"/>
    <col min="17" max="16384" width="11.421875" style="177" customWidth="1"/>
  </cols>
  <sheetData>
    <row r="1" spans="1:16" ht="24.75" customHeight="1" thickBot="1" thickTop="1">
      <c r="A1" s="234" t="s">
        <v>61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6" ht="24.75" customHeight="1" thickBot="1" thickTop="1">
      <c r="A2" s="234" t="s">
        <v>170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1:16" ht="24.75" customHeight="1" thickBot="1" thickTop="1">
      <c r="A3" s="237" t="s">
        <v>62</v>
      </c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3" t="s">
        <v>166</v>
      </c>
    </row>
    <row r="4" spans="1:16" ht="24.75" customHeight="1">
      <c r="A4" s="238"/>
      <c r="B4" s="246">
        <v>2012</v>
      </c>
      <c r="C4" s="247"/>
      <c r="D4" s="246">
        <v>2013</v>
      </c>
      <c r="E4" s="247"/>
      <c r="F4" s="252">
        <v>2014</v>
      </c>
      <c r="G4" s="265"/>
      <c r="H4" s="246">
        <v>2015</v>
      </c>
      <c r="I4" s="247"/>
      <c r="J4" s="246">
        <v>2016</v>
      </c>
      <c r="K4" s="247"/>
      <c r="L4" s="246">
        <v>2017</v>
      </c>
      <c r="M4" s="247"/>
      <c r="N4" s="246">
        <v>2018</v>
      </c>
      <c r="O4" s="247"/>
      <c r="P4" s="244"/>
    </row>
    <row r="5" spans="1:16" ht="24.75" customHeight="1" thickBot="1">
      <c r="A5" s="239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266"/>
    </row>
    <row r="6" spans="1:16" ht="15">
      <c r="A6" s="34" t="s">
        <v>63</v>
      </c>
      <c r="B6" s="12">
        <v>4651</v>
      </c>
      <c r="C6" s="13">
        <v>0.034421764679761394</v>
      </c>
      <c r="D6" s="12">
        <v>3942</v>
      </c>
      <c r="E6" s="13">
        <v>0.031106481700677053</v>
      </c>
      <c r="F6" s="12">
        <v>3698</v>
      </c>
      <c r="G6" s="13">
        <v>0.030512809934403234</v>
      </c>
      <c r="H6" s="35">
        <v>3434</v>
      </c>
      <c r="I6" s="67">
        <v>0.02948981081522066</v>
      </c>
      <c r="J6" s="12">
        <v>3550</v>
      </c>
      <c r="K6" s="13">
        <v>0.0296124522447073</v>
      </c>
      <c r="L6" s="12">
        <v>3558</v>
      </c>
      <c r="M6" s="13">
        <v>0.029426603038598634</v>
      </c>
      <c r="N6" s="12">
        <f>VLOOKUP(A6,'[1]Sheet1'!$A$45:$C$53,2,FALSE)</f>
        <v>3688</v>
      </c>
      <c r="O6" s="225">
        <f>VLOOKUP(A6,'[1]Sheet1'!$A$45:$C$53,3,FALSE)/100</f>
        <v>0.03004847842913594</v>
      </c>
      <c r="P6" s="11">
        <f>(N6-L6)/L6</f>
        <v>0.03653738055087127</v>
      </c>
    </row>
    <row r="7" spans="1:16" ht="15">
      <c r="A7" s="37" t="s">
        <v>64</v>
      </c>
      <c r="B7" s="12">
        <v>39486</v>
      </c>
      <c r="C7" s="18">
        <v>0.29223345520211963</v>
      </c>
      <c r="D7" s="12">
        <v>36285</v>
      </c>
      <c r="E7" s="18">
        <v>0.28632640499976325</v>
      </c>
      <c r="F7" s="12">
        <v>34603</v>
      </c>
      <c r="G7" s="18">
        <v>0.28551507900490947</v>
      </c>
      <c r="H7" s="12">
        <v>33438</v>
      </c>
      <c r="I7" s="18">
        <v>0.2871520949444812</v>
      </c>
      <c r="J7" s="12">
        <v>33861</v>
      </c>
      <c r="K7" s="18">
        <v>0.2824444036636025</v>
      </c>
      <c r="L7" s="12">
        <v>34388</v>
      </c>
      <c r="M7" s="18">
        <v>0.28440753942982855</v>
      </c>
      <c r="N7" s="12">
        <f>VLOOKUP(A7,'[1]Sheet1'!$A$45:$C$53,2,FALSE)</f>
        <v>34571</v>
      </c>
      <c r="O7" s="224">
        <f>VLOOKUP(A7,'[1]Sheet1'!$A$45:$C$53,3,FALSE)/100</f>
        <v>0.2816718947325539</v>
      </c>
      <c r="P7" s="16">
        <f aca="true" t="shared" si="0" ref="P7:P12">(N7-L7)/L7</f>
        <v>0.00532162382226358</v>
      </c>
    </row>
    <row r="8" spans="1:16" ht="15">
      <c r="A8" s="37" t="s">
        <v>65</v>
      </c>
      <c r="B8" s="12">
        <v>34628</v>
      </c>
      <c r="C8" s="18">
        <v>0.25627969626548647</v>
      </c>
      <c r="D8" s="12">
        <v>32221</v>
      </c>
      <c r="E8" s="18">
        <v>0.2542572163565488</v>
      </c>
      <c r="F8" s="12">
        <v>30762</v>
      </c>
      <c r="G8" s="18">
        <v>0.2538223524072775</v>
      </c>
      <c r="H8" s="12">
        <v>29492</v>
      </c>
      <c r="I8" s="18">
        <v>0.25326543406013036</v>
      </c>
      <c r="J8" s="12">
        <v>30274</v>
      </c>
      <c r="K8" s="18">
        <v>0.2525316561285264</v>
      </c>
      <c r="L8" s="12">
        <v>30713</v>
      </c>
      <c r="M8" s="18">
        <v>0.2540132824970433</v>
      </c>
      <c r="N8" s="12">
        <f>VLOOKUP(A8,'[1]Sheet1'!$A$45:$C$53,2,FALSE)</f>
        <v>31101</v>
      </c>
      <c r="O8" s="224">
        <f>VLOOKUP(A8,'[1]Sheet1'!$A$45:$C$53,3,FALSE)/100</f>
        <v>0.2533996007658777</v>
      </c>
      <c r="P8" s="16">
        <f t="shared" si="0"/>
        <v>0.012633086966431152</v>
      </c>
    </row>
    <row r="9" spans="1:16" ht="15">
      <c r="A9" s="37" t="s">
        <v>66</v>
      </c>
      <c r="B9" s="12">
        <v>34039</v>
      </c>
      <c r="C9" s="18">
        <v>0.25192054352491894</v>
      </c>
      <c r="D9" s="12">
        <v>31858</v>
      </c>
      <c r="E9" s="18">
        <v>0.2513927686504743</v>
      </c>
      <c r="F9" s="12">
        <v>29850</v>
      </c>
      <c r="G9" s="18">
        <v>0.24629728949214078</v>
      </c>
      <c r="H9" s="12">
        <v>27938</v>
      </c>
      <c r="I9" s="18">
        <v>0.239920307092497</v>
      </c>
      <c r="J9" s="12">
        <v>28075</v>
      </c>
      <c r="K9" s="18">
        <v>0.23418027727265145</v>
      </c>
      <c r="L9" s="12">
        <v>27693</v>
      </c>
      <c r="M9" s="18">
        <v>0.22903623326248235</v>
      </c>
      <c r="N9" s="12">
        <f>VLOOKUP(A9,'[1]Sheet1'!$A$45:$C$53,2,FALSE)</f>
        <v>27604</v>
      </c>
      <c r="O9" s="224">
        <f>VLOOKUP(A9,'[1]Sheet1'!$A$45:$C$53,3,FALSE)/100</f>
        <v>0.2249073206501813</v>
      </c>
      <c r="P9" s="16">
        <f t="shared" si="0"/>
        <v>-0.003213808543675297</v>
      </c>
    </row>
    <row r="10" spans="1:16" ht="15">
      <c r="A10" s="37" t="s">
        <v>120</v>
      </c>
      <c r="B10" s="12">
        <v>20437</v>
      </c>
      <c r="C10" s="18">
        <v>0.15125297887772168</v>
      </c>
      <c r="D10" s="12">
        <v>20389</v>
      </c>
      <c r="E10" s="18">
        <v>0.16089042501144202</v>
      </c>
      <c r="F10" s="12">
        <v>20273</v>
      </c>
      <c r="G10" s="18">
        <v>0.16727587771772762</v>
      </c>
      <c r="H10" s="12">
        <v>20065</v>
      </c>
      <c r="I10" s="18">
        <v>0.1723101496818295</v>
      </c>
      <c r="J10" s="12">
        <v>21710</v>
      </c>
      <c r="K10" s="18">
        <v>0.18109474316411137</v>
      </c>
      <c r="L10" s="12">
        <v>21929</v>
      </c>
      <c r="M10" s="18">
        <v>0.18136480551810835</v>
      </c>
      <c r="N10" s="12">
        <f>VLOOKUP(A10,'[1]Sheet1'!$A$45:$C$53,2,FALSE)</f>
        <v>22892</v>
      </c>
      <c r="O10" s="224">
        <f>VLOOKUP(A10,'[1]Sheet1'!$A$45:$C$53,3,FALSE)/100</f>
        <v>0.18651566382857376</v>
      </c>
      <c r="P10" s="16">
        <f t="shared" si="0"/>
        <v>0.0439144511833645</v>
      </c>
    </row>
    <row r="11" spans="1:16" ht="15.75" thickBot="1">
      <c r="A11" s="37" t="s">
        <v>70</v>
      </c>
      <c r="B11" s="12">
        <v>1877</v>
      </c>
      <c r="C11" s="18">
        <v>0.013891561449991858</v>
      </c>
      <c r="D11" s="12">
        <v>2031</v>
      </c>
      <c r="E11" s="18">
        <v>0.016026703281094644</v>
      </c>
      <c r="F11" s="12">
        <v>2009</v>
      </c>
      <c r="G11" s="18">
        <v>0.0165765914435414</v>
      </c>
      <c r="H11" s="12">
        <v>2080</v>
      </c>
      <c r="I11" s="18">
        <v>0.017862203405841284</v>
      </c>
      <c r="J11" s="12">
        <v>2412</v>
      </c>
      <c r="K11" s="18">
        <v>0.020119784454713803</v>
      </c>
      <c r="L11" s="12">
        <v>2630</v>
      </c>
      <c r="M11" s="18">
        <v>0.021751536253938844</v>
      </c>
      <c r="N11" s="12">
        <f>VLOOKUP(A11,'[1]Sheet1'!$A$45:$C$53,2,FALSE)</f>
        <v>2879</v>
      </c>
      <c r="O11" s="224">
        <f>VLOOKUP(A11,'[1]Sheet1'!$A$45:$C$53,3,FALSE)/100</f>
        <v>0.023457041593677435</v>
      </c>
      <c r="P11" s="141">
        <f t="shared" si="0"/>
        <v>0.09467680608365019</v>
      </c>
    </row>
    <row r="12" spans="1:16" ht="15.75" thickBot="1">
      <c r="A12" s="40" t="s">
        <v>33</v>
      </c>
      <c r="B12" s="41">
        <v>135118</v>
      </c>
      <c r="C12" s="27">
        <v>1</v>
      </c>
      <c r="D12" s="41">
        <v>126726</v>
      </c>
      <c r="E12" s="27">
        <v>1</v>
      </c>
      <c r="F12" s="41">
        <v>121195</v>
      </c>
      <c r="G12" s="27">
        <v>1</v>
      </c>
      <c r="H12" s="41">
        <v>116447</v>
      </c>
      <c r="I12" s="27">
        <v>1</v>
      </c>
      <c r="J12" s="41">
        <v>119882</v>
      </c>
      <c r="K12" s="27">
        <v>1</v>
      </c>
      <c r="L12" s="41">
        <v>120911</v>
      </c>
      <c r="M12" s="27">
        <v>1</v>
      </c>
      <c r="N12" s="41">
        <f>VLOOKUP(A12,'[1]Sheet1'!$A$45:$C$53,2,FALSE)</f>
        <v>122735</v>
      </c>
      <c r="O12" s="27">
        <f>VLOOKUP(A12,'[1]Sheet1'!$A$45:$C$53,3,FALSE)/100</f>
        <v>1</v>
      </c>
      <c r="P12" s="28">
        <f t="shared" si="0"/>
        <v>0.015085476093986486</v>
      </c>
    </row>
    <row r="13" spans="1:16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11"/>
      <c r="M13" s="48"/>
      <c r="N13" s="211"/>
      <c r="O13" s="48"/>
      <c r="P13" s="48"/>
    </row>
    <row r="14" spans="1:16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1:15" ht="15">
      <c r="K15" s="206"/>
      <c r="L15" s="219"/>
      <c r="M15" s="220"/>
      <c r="N15" s="219"/>
      <c r="O15" s="220"/>
    </row>
    <row r="16" spans="11:15" ht="15">
      <c r="K16" s="206"/>
      <c r="L16" s="219"/>
      <c r="M16" s="220"/>
      <c r="N16" s="219"/>
      <c r="O16" s="220"/>
    </row>
    <row r="17" spans="11:15" ht="15">
      <c r="K17" s="206"/>
      <c r="L17" s="219"/>
      <c r="M17" s="220"/>
      <c r="N17" s="219"/>
      <c r="O17" s="220"/>
    </row>
    <row r="18" spans="11:15" ht="15">
      <c r="K18" s="206"/>
      <c r="L18" s="219"/>
      <c r="M18" s="220"/>
      <c r="N18" s="219"/>
      <c r="O18" s="220"/>
    </row>
    <row r="19" spans="11:15" ht="15">
      <c r="K19" s="206"/>
      <c r="L19" s="219"/>
      <c r="M19" s="220"/>
      <c r="N19" s="219"/>
      <c r="O19" s="220"/>
    </row>
    <row r="20" spans="11:15" ht="15">
      <c r="K20" s="206"/>
      <c r="L20" s="219"/>
      <c r="M20" s="220"/>
      <c r="N20" s="219"/>
      <c r="O20" s="220"/>
    </row>
    <row r="21" spans="11:15" ht="15">
      <c r="K21" s="210"/>
      <c r="L21" s="219"/>
      <c r="M21" s="221"/>
      <c r="N21" s="219"/>
      <c r="O21" s="221"/>
    </row>
  </sheetData>
  <sheetProtection/>
  <mergeCells count="12">
    <mergeCell ref="J4:K4"/>
    <mergeCell ref="L4:M4"/>
    <mergeCell ref="A1:P1"/>
    <mergeCell ref="A2:P2"/>
    <mergeCell ref="A3:A5"/>
    <mergeCell ref="B3:O3"/>
    <mergeCell ref="P3:P5"/>
    <mergeCell ref="H4:I4"/>
    <mergeCell ref="N4:O4"/>
    <mergeCell ref="B4:C4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I39" sqref="I39"/>
    </sheetView>
  </sheetViews>
  <sheetFormatPr defaultColWidth="11.421875" defaultRowHeight="15"/>
  <cols>
    <col min="1" max="1" width="15.7109375" style="177" customWidth="1"/>
    <col min="2" max="11" width="15.28125" style="177" customWidth="1"/>
    <col min="12" max="16384" width="11.421875" style="177" customWidth="1"/>
  </cols>
  <sheetData>
    <row r="1" spans="1:11" ht="24.75" customHeight="1" thickBot="1" thickTop="1">
      <c r="A1" s="234" t="s">
        <v>171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 thickBot="1" thickTop="1">
      <c r="A2" s="237" t="s">
        <v>62</v>
      </c>
      <c r="B2" s="267" t="s">
        <v>34</v>
      </c>
      <c r="C2" s="268"/>
      <c r="D2" s="268"/>
      <c r="E2" s="268"/>
      <c r="F2" s="268"/>
      <c r="G2" s="268"/>
      <c r="H2" s="268"/>
      <c r="I2" s="269"/>
      <c r="J2" s="256" t="s">
        <v>33</v>
      </c>
      <c r="K2" s="257"/>
    </row>
    <row r="3" spans="1:11" ht="24.75" customHeight="1">
      <c r="A3" s="238"/>
      <c r="B3" s="272" t="s">
        <v>35</v>
      </c>
      <c r="C3" s="273"/>
      <c r="D3" s="256" t="s">
        <v>36</v>
      </c>
      <c r="E3" s="257"/>
      <c r="F3" s="272" t="s">
        <v>37</v>
      </c>
      <c r="G3" s="273"/>
      <c r="H3" s="256" t="s">
        <v>38</v>
      </c>
      <c r="I3" s="257"/>
      <c r="J3" s="270"/>
      <c r="K3" s="271"/>
    </row>
    <row r="4" spans="1:11" ht="24.75" customHeight="1" thickBot="1">
      <c r="A4" s="239"/>
      <c r="B4" s="70" t="s">
        <v>28</v>
      </c>
      <c r="C4" s="71" t="s">
        <v>29</v>
      </c>
      <c r="D4" s="30" t="s">
        <v>28</v>
      </c>
      <c r="E4" s="31" t="s">
        <v>29</v>
      </c>
      <c r="F4" s="70" t="s">
        <v>28</v>
      </c>
      <c r="G4" s="71" t="s">
        <v>29</v>
      </c>
      <c r="H4" s="8" t="s">
        <v>28</v>
      </c>
      <c r="I4" s="7" t="s">
        <v>29</v>
      </c>
      <c r="J4" s="30" t="s">
        <v>28</v>
      </c>
      <c r="K4" s="31" t="s">
        <v>29</v>
      </c>
    </row>
    <row r="5" spans="1:12" ht="15">
      <c r="A5" s="34" t="s">
        <v>63</v>
      </c>
      <c r="B5" s="10">
        <f>VLOOKUP(A5,'[1]Sheet1'!$A$56:$K$65,2,FALSE)</f>
        <v>1851</v>
      </c>
      <c r="C5" s="11">
        <f>VLOOKUP(A5,'[1]Sheet1'!$A$56:$K$65,3,FALSE)/100</f>
        <v>0.035325775792969194</v>
      </c>
      <c r="D5" s="10">
        <f>VLOOKUP(A5,'[1]Sheet1'!$A$56:$K$65,4,FALSE)</f>
        <v>1671</v>
      </c>
      <c r="E5" s="11">
        <f>VLOOKUP(A5,'[1]Sheet1'!$A$56:$K$65,5,FALSE)/100</f>
        <v>0.028484249284058363</v>
      </c>
      <c r="F5" s="10">
        <f>VLOOKUP(A5,'[1]Sheet1'!$A$56:$K$65,6,FALSE)</f>
        <v>166</v>
      </c>
      <c r="G5" s="11">
        <f>VLOOKUP(A5,'[1]Sheet1'!$A$56:$K$65,7,FALSE)/100</f>
        <v>0.014318985594755456</v>
      </c>
      <c r="H5" s="35">
        <f>VLOOKUP(A5,'[1]Sheet1'!$A$56:$K$65,8,FALSE)</f>
        <v>0</v>
      </c>
      <c r="I5" s="11">
        <f>VLOOKUP(A5,'[1]Sheet1'!$A$56:$K$65,9,FALSE)/100</f>
        <v>0</v>
      </c>
      <c r="J5" s="36">
        <f>VLOOKUP(A5,'[1]Sheet1'!$A$56:$K$65,10,FALSE)</f>
        <v>3688</v>
      </c>
      <c r="K5" s="11">
        <f>VLOOKUP(A5,'[1]Sheet1'!$A$56:$K$65,11,FALSE)/100</f>
        <v>0.03004847842913594</v>
      </c>
      <c r="L5" s="212"/>
    </row>
    <row r="6" spans="1:11" ht="15">
      <c r="A6" s="37" t="s">
        <v>64</v>
      </c>
      <c r="B6" s="12">
        <f>VLOOKUP(A6,'[1]Sheet1'!$A$56:$K$65,2,FALSE)</f>
        <v>15684</v>
      </c>
      <c r="C6" s="16">
        <f>VLOOKUP(A6,'[1]Sheet1'!$A$56:$K$65,3,FALSE)/100</f>
        <v>0.2993244016947212</v>
      </c>
      <c r="D6" s="12">
        <f>VLOOKUP(A6,'[1]Sheet1'!$A$56:$K$65,4,FALSE)</f>
        <v>16764</v>
      </c>
      <c r="E6" s="16">
        <f>VLOOKUP(A6,'[1]Sheet1'!$A$56:$K$65,5,FALSE)/100</f>
        <v>0.28576298922678306</v>
      </c>
      <c r="F6" s="12">
        <f>VLOOKUP(A6,'[1]Sheet1'!$A$56:$K$65,6,FALSE)</f>
        <v>2112</v>
      </c>
      <c r="G6" s="16">
        <f>VLOOKUP(A6,'[1]Sheet1'!$A$56:$K$65,7,FALSE)/100</f>
        <v>0.18217890106098508</v>
      </c>
      <c r="H6" s="12">
        <f>VLOOKUP(A6,'[1]Sheet1'!$A$56:$K$65,8,FALSE)</f>
        <v>11</v>
      </c>
      <c r="I6" s="16">
        <f>VLOOKUP(A6,'[1]Sheet1'!$A$56:$K$65,9,FALSE)/100</f>
        <v>0.13580246913580246</v>
      </c>
      <c r="J6" s="38">
        <f>VLOOKUP(A6,'[1]Sheet1'!$A$56:$K$65,10,FALSE)</f>
        <v>34571</v>
      </c>
      <c r="K6" s="16">
        <f>VLOOKUP(A6,'[1]Sheet1'!$A$56:$K$65,11,FALSE)/100</f>
        <v>0.2816718947325539</v>
      </c>
    </row>
    <row r="7" spans="1:11" ht="15">
      <c r="A7" s="37" t="s">
        <v>65</v>
      </c>
      <c r="B7" s="12">
        <f>VLOOKUP(A7,'[1]Sheet1'!$A$56:$K$65,2,FALSE)</f>
        <v>12852</v>
      </c>
      <c r="C7" s="16">
        <f>VLOOKUP(A7,'[1]Sheet1'!$A$56:$K$65,3,FALSE)/100</f>
        <v>0.24527653727241497</v>
      </c>
      <c r="D7" s="12">
        <f>VLOOKUP(A7,'[1]Sheet1'!$A$56:$K$65,4,FALSE)</f>
        <v>15484</v>
      </c>
      <c r="E7" s="16">
        <f>VLOOKUP(A7,'[1]Sheet1'!$A$56:$K$65,5,FALSE)/100</f>
        <v>0.2639438156279831</v>
      </c>
      <c r="F7" s="12">
        <f>VLOOKUP(A7,'[1]Sheet1'!$A$56:$K$65,6,FALSE)</f>
        <v>2752</v>
      </c>
      <c r="G7" s="16">
        <f>VLOOKUP(A7,'[1]Sheet1'!$A$56:$K$65,7,FALSE)/100</f>
        <v>0.23738462865522297</v>
      </c>
      <c r="H7" s="12">
        <f>VLOOKUP(A7,'[1]Sheet1'!$A$56:$K$65,8,FALSE)</f>
        <v>13</v>
      </c>
      <c r="I7" s="16">
        <f>VLOOKUP(A7,'[1]Sheet1'!$A$56:$K$65,9,FALSE)/100</f>
        <v>0.16049382716049382</v>
      </c>
      <c r="J7" s="38">
        <f>VLOOKUP(A7,'[1]Sheet1'!$A$56:$K$65,10,FALSE)</f>
        <v>31101</v>
      </c>
      <c r="K7" s="16">
        <f>VLOOKUP(A7,'[1]Sheet1'!$A$56:$K$65,11,FALSE)/100</f>
        <v>0.2533996007658777</v>
      </c>
    </row>
    <row r="8" spans="1:11" ht="15">
      <c r="A8" s="37" t="s">
        <v>66</v>
      </c>
      <c r="B8" s="12">
        <f>VLOOKUP(A8,'[1]Sheet1'!$A$56:$K$65,2,FALSE)</f>
        <v>11154</v>
      </c>
      <c r="C8" s="16">
        <f>VLOOKUP(A8,'[1]Sheet1'!$A$56:$K$65,3,FALSE)/100</f>
        <v>0.21287072025649834</v>
      </c>
      <c r="D8" s="12">
        <f>VLOOKUP(A8,'[1]Sheet1'!$A$56:$K$65,4,FALSE)</f>
        <v>13333</v>
      </c>
      <c r="E8" s="16">
        <f>VLOOKUP(A8,'[1]Sheet1'!$A$56:$K$65,5,FALSE)/100</f>
        <v>0.22727737624437475</v>
      </c>
      <c r="F8" s="12">
        <f>VLOOKUP(A8,'[1]Sheet1'!$A$56:$K$65,6,FALSE)</f>
        <v>3091</v>
      </c>
      <c r="G8" s="16">
        <f>VLOOKUP(A8,'[1]Sheet1'!$A$56:$K$65,7,FALSE)/100</f>
        <v>0.2666264124902959</v>
      </c>
      <c r="H8" s="12">
        <f>VLOOKUP(A8,'[1]Sheet1'!$A$56:$K$65,8,FALSE)</f>
        <v>27</v>
      </c>
      <c r="I8" s="16">
        <f>VLOOKUP(A8,'[1]Sheet1'!$A$56:$K$65,9,FALSE)/100</f>
        <v>0.33333333333333326</v>
      </c>
      <c r="J8" s="38">
        <f>VLOOKUP(A8,'[1]Sheet1'!$A$56:$K$65,10,FALSE)</f>
        <v>27604</v>
      </c>
      <c r="K8" s="16">
        <f>VLOOKUP(A8,'[1]Sheet1'!$A$56:$K$65,11,FALSE)/100</f>
        <v>0.2249073206501813</v>
      </c>
    </row>
    <row r="9" spans="1:11" ht="15">
      <c r="A9" s="37" t="s">
        <v>120</v>
      </c>
      <c r="B9" s="12">
        <f>VLOOKUP(A9,'[1]Sheet1'!$A$56:$K$65,2,FALSE)</f>
        <v>9546</v>
      </c>
      <c r="C9" s="16">
        <f>VLOOKUP(A9,'[1]Sheet1'!$A$56:$K$65,3,FALSE)/100</f>
        <v>0.18218252605061258</v>
      </c>
      <c r="D9" s="12">
        <f>VLOOKUP(A9,'[1]Sheet1'!$A$56:$K$65,4,FALSE)</f>
        <v>10266</v>
      </c>
      <c r="E9" s="16">
        <f>VLOOKUP(A9,'[1]Sheet1'!$A$56:$K$65,5,FALSE)/100</f>
        <v>0.17499659075412521</v>
      </c>
      <c r="F9" s="12">
        <f>VLOOKUP(A9,'[1]Sheet1'!$A$56:$K$65,6,FALSE)</f>
        <v>3054</v>
      </c>
      <c r="G9" s="16">
        <f>VLOOKUP(A9,'[1]Sheet1'!$A$56:$K$65,7,FALSE)/100</f>
        <v>0.26343483136375406</v>
      </c>
      <c r="H9" s="12">
        <f>VLOOKUP(A9,'[1]Sheet1'!$A$56:$K$65,8,FALSE)</f>
        <v>26</v>
      </c>
      <c r="I9" s="16">
        <f>VLOOKUP(A9,'[1]Sheet1'!$A$56:$K$65,9,FALSE)/100</f>
        <v>0.32098765432098764</v>
      </c>
      <c r="J9" s="38">
        <f>VLOOKUP(A9,'[1]Sheet1'!$A$56:$K$65,10,FALSE)</f>
        <v>22892</v>
      </c>
      <c r="K9" s="16">
        <f>VLOOKUP(A9,'[1]Sheet1'!$A$56:$K$65,11,FALSE)/100</f>
        <v>0.18651566382857376</v>
      </c>
    </row>
    <row r="10" spans="1:11" ht="15.75" thickBot="1">
      <c r="A10" s="37" t="s">
        <v>70</v>
      </c>
      <c r="B10" s="73">
        <f>VLOOKUP(A10,'[1]Sheet1'!$A$56:$K$65,2,FALSE)</f>
        <v>1311</v>
      </c>
      <c r="C10" s="16">
        <f>VLOOKUP(A10,'[1]Sheet1'!$A$56:$K$65,3,FALSE)/100</f>
        <v>0.025020038932783695</v>
      </c>
      <c r="D10" s="73">
        <f>VLOOKUP(A10,'[1]Sheet1'!$A$56:$K$65,4,FALSE)</f>
        <v>1146</v>
      </c>
      <c r="E10" s="16">
        <f>VLOOKUP(A10,'[1]Sheet1'!$A$56:$K$65,5,FALSE)/100</f>
        <v>0.01953497886267557</v>
      </c>
      <c r="F10" s="73">
        <f>VLOOKUP(A10,'[1]Sheet1'!$A$56:$K$65,6,FALSE)</f>
        <v>418</v>
      </c>
      <c r="G10" s="16">
        <f>VLOOKUP(A10,'[1]Sheet1'!$A$56:$K$65,7,FALSE)/100</f>
        <v>0.036056240834986625</v>
      </c>
      <c r="H10" s="73">
        <f>VLOOKUP(A10,'[1]Sheet1'!$A$56:$K$65,8,FALSE)</f>
        <v>4</v>
      </c>
      <c r="I10" s="16">
        <f>VLOOKUP(A10,'[1]Sheet1'!$A$56:$K$65,9,FALSE)/100</f>
        <v>0.04938271604938271</v>
      </c>
      <c r="J10" s="38">
        <f>VLOOKUP(A10,'[1]Sheet1'!$A$56:$K$65,10,FALSE)</f>
        <v>2879</v>
      </c>
      <c r="K10" s="16">
        <f>VLOOKUP(A10,'[1]Sheet1'!$A$56:$K$65,11,FALSE)/100</f>
        <v>0.023457041593677435</v>
      </c>
    </row>
    <row r="11" spans="1:11" ht="15.75" thickBot="1">
      <c r="A11" s="24" t="s">
        <v>33</v>
      </c>
      <c r="B11" s="25">
        <f>VLOOKUP(A11,'[1]Sheet1'!$A$56:$K$65,2,FALSE)</f>
        <v>52398</v>
      </c>
      <c r="C11" s="26">
        <f>VLOOKUP(A11,'[1]Sheet1'!$A$56:$K$65,3,FALSE)/100</f>
        <v>1</v>
      </c>
      <c r="D11" s="25">
        <f>VLOOKUP(A11,'[1]Sheet1'!$A$56:$K$65,4,FALSE)</f>
        <v>58664</v>
      </c>
      <c r="E11" s="26">
        <f>VLOOKUP(A11,'[1]Sheet1'!$A$56:$K$65,5,FALSE)/100</f>
        <v>1</v>
      </c>
      <c r="F11" s="25">
        <f>VLOOKUP(A11,'[1]Sheet1'!$A$56:$K$65,6,FALSE)</f>
        <v>11593</v>
      </c>
      <c r="G11" s="26">
        <f>VLOOKUP(A11,'[1]Sheet1'!$A$56:$K$65,7,FALSE)/100</f>
        <v>1</v>
      </c>
      <c r="H11" s="25">
        <f>VLOOKUP(A11,'[1]Sheet1'!$A$56:$K$65,8,FALSE)</f>
        <v>81</v>
      </c>
      <c r="I11" s="26">
        <f>VLOOKUP(A11,'[1]Sheet1'!$A$56:$K$65,9,FALSE)/100</f>
        <v>1</v>
      </c>
      <c r="J11" s="25">
        <f>VLOOKUP(A11,'[1]Sheet1'!$A$56:$K$65,10,FALSE)</f>
        <v>122735</v>
      </c>
      <c r="K11" s="26">
        <f>VLOOKUP(A11,'[1]Sheet1'!$A$56:$K$65,11,FALSE)/100</f>
        <v>1</v>
      </c>
    </row>
    <row r="12" spans="1:11" ht="15">
      <c r="A12" s="42"/>
      <c r="B12" s="59"/>
      <c r="C12" s="44"/>
      <c r="D12" s="59"/>
      <c r="E12" s="44"/>
      <c r="F12" s="59"/>
      <c r="G12" s="44"/>
      <c r="H12" s="59"/>
      <c r="I12" s="44"/>
      <c r="J12" s="59"/>
      <c r="K12" s="44"/>
    </row>
    <row r="13" spans="1:11" ht="15">
      <c r="A13" s="45" t="s">
        <v>39</v>
      </c>
      <c r="B13" s="211"/>
      <c r="C13" s="48"/>
      <c r="D13" s="211"/>
      <c r="E13" s="48"/>
      <c r="F13" s="211"/>
      <c r="G13" s="48"/>
      <c r="H13" s="211"/>
      <c r="I13" s="48"/>
      <c r="J13" s="211"/>
      <c r="K13" s="48"/>
    </row>
    <row r="14" spans="1:11" ht="15">
      <c r="A14" s="47" t="s">
        <v>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D4" sqref="D4:F10"/>
    </sheetView>
  </sheetViews>
  <sheetFormatPr defaultColWidth="11.421875" defaultRowHeight="15"/>
  <cols>
    <col min="1" max="1" width="23.7109375" style="177" customWidth="1"/>
    <col min="2" max="6" width="17.00390625" style="177" customWidth="1"/>
    <col min="7" max="10" width="11.421875" style="177" customWidth="1"/>
    <col min="11" max="11" width="20.8515625" style="177" customWidth="1"/>
    <col min="12" max="16384" width="11.421875" style="177" customWidth="1"/>
  </cols>
  <sheetData>
    <row r="1" spans="1:6" ht="49.5" customHeight="1" thickBot="1" thickTop="1">
      <c r="A1" s="234" t="s">
        <v>172</v>
      </c>
      <c r="B1" s="235"/>
      <c r="C1" s="235"/>
      <c r="D1" s="235"/>
      <c r="E1" s="235"/>
      <c r="F1" s="236"/>
    </row>
    <row r="2" spans="1:6" ht="24.75" customHeight="1" thickTop="1">
      <c r="A2" s="243" t="s">
        <v>62</v>
      </c>
      <c r="B2" s="256" t="s">
        <v>67</v>
      </c>
      <c r="C2" s="257"/>
      <c r="D2" s="256" t="s">
        <v>68</v>
      </c>
      <c r="E2" s="257"/>
      <c r="F2" s="265" t="s">
        <v>69</v>
      </c>
    </row>
    <row r="3" spans="1:15" ht="24.75" customHeight="1" thickBot="1">
      <c r="A3" s="266"/>
      <c r="B3" s="30" t="s">
        <v>28</v>
      </c>
      <c r="C3" s="31" t="s">
        <v>29</v>
      </c>
      <c r="D3" s="30" t="s">
        <v>28</v>
      </c>
      <c r="E3" s="31" t="s">
        <v>29</v>
      </c>
      <c r="F3" s="276"/>
      <c r="K3" s="177" t="s">
        <v>73</v>
      </c>
      <c r="O3" s="177" t="s">
        <v>73</v>
      </c>
    </row>
    <row r="4" spans="1:17" ht="14.25" customHeight="1">
      <c r="A4" s="6" t="s">
        <v>63</v>
      </c>
      <c r="B4" s="10">
        <f>VLOOKUP(A4,'[1]Sheet1'!$A$67:$C$77,2,FALSE)</f>
        <v>3688</v>
      </c>
      <c r="C4" s="74">
        <f>VLOOKUP(A4,'[1]Sheet1'!$A$67:$C$77,3,FALSE)/100</f>
        <v>0.03004847842913594</v>
      </c>
      <c r="D4" s="227">
        <f>K5+O5</f>
        <v>41225.83</v>
      </c>
      <c r="E4" s="226">
        <f>D4/$D$10</f>
        <v>0.01652066354176676</v>
      </c>
      <c r="F4" s="75">
        <f>B4*1000/D4</f>
        <v>89.45847785235615</v>
      </c>
      <c r="G4" s="206" t="s">
        <v>121</v>
      </c>
      <c r="J4" s="210" t="s">
        <v>73</v>
      </c>
      <c r="K4" s="213">
        <v>2484452.67</v>
      </c>
      <c r="N4" s="210" t="s">
        <v>73</v>
      </c>
      <c r="O4" s="213">
        <v>10957.37</v>
      </c>
      <c r="Q4" s="177">
        <f>O4+K4</f>
        <v>2495410.04</v>
      </c>
    </row>
    <row r="5" spans="1:17" ht="15">
      <c r="A5" s="76" t="s">
        <v>64</v>
      </c>
      <c r="B5" s="12">
        <f>VLOOKUP(A5,'[1]Sheet1'!$A$67:$C$77,2,FALSE)</f>
        <v>34571</v>
      </c>
      <c r="C5" s="77">
        <f>VLOOKUP(A5,'[1]Sheet1'!$A$67:$C$77,3,FALSE)/100</f>
        <v>0.2816718947325539</v>
      </c>
      <c r="D5" s="12">
        <f>K6+O6</f>
        <v>553111.59</v>
      </c>
      <c r="E5" s="77">
        <f aca="true" t="shared" si="0" ref="E5:E10">D5/$D$10</f>
        <v>0.22165158298672566</v>
      </c>
      <c r="F5" s="78">
        <f aca="true" t="shared" si="1" ref="F5:F10">B5*1000/D5</f>
        <v>62.50275825896182</v>
      </c>
      <c r="G5" s="206" t="s">
        <v>122</v>
      </c>
      <c r="J5" s="214" t="s">
        <v>121</v>
      </c>
      <c r="K5" s="213">
        <v>40731.18</v>
      </c>
      <c r="N5" s="214" t="s">
        <v>121</v>
      </c>
      <c r="O5" s="213">
        <v>494.65</v>
      </c>
      <c r="Q5" s="217">
        <f>O5+K5</f>
        <v>41225.83</v>
      </c>
    </row>
    <row r="6" spans="1:17" ht="15">
      <c r="A6" s="76" t="s">
        <v>65</v>
      </c>
      <c r="B6" s="12">
        <f>VLOOKUP(A6,'[1]Sheet1'!$A$67:$C$77,2,FALSE)</f>
        <v>31101</v>
      </c>
      <c r="C6" s="77">
        <f>VLOOKUP(A6,'[1]Sheet1'!$A$67:$C$77,3,FALSE)/100</f>
        <v>0.2533996007658777</v>
      </c>
      <c r="D6" s="12">
        <f>K7+O7</f>
        <v>658496.28</v>
      </c>
      <c r="E6" s="77">
        <f t="shared" si="0"/>
        <v>0.2638829948453442</v>
      </c>
      <c r="F6" s="78">
        <f t="shared" si="1"/>
        <v>47.23033515086828</v>
      </c>
      <c r="G6" s="206" t="s">
        <v>123</v>
      </c>
      <c r="J6" s="214" t="s">
        <v>122</v>
      </c>
      <c r="K6" s="213">
        <v>550438.13</v>
      </c>
      <c r="N6" s="214" t="s">
        <v>122</v>
      </c>
      <c r="O6" s="213">
        <v>2673.46</v>
      </c>
      <c r="Q6" s="177">
        <f aca="true" t="shared" si="2" ref="Q6:Q11">O6+K6</f>
        <v>553111.59</v>
      </c>
    </row>
    <row r="7" spans="1:17" ht="15">
      <c r="A7" s="76" t="s">
        <v>66</v>
      </c>
      <c r="B7" s="12">
        <f>VLOOKUP(A7,'[1]Sheet1'!$A$67:$C$77,2,FALSE)</f>
        <v>27604</v>
      </c>
      <c r="C7" s="77">
        <f>VLOOKUP(A7,'[1]Sheet1'!$A$67:$C$77,3,FALSE)/100</f>
        <v>0.2249073206501813</v>
      </c>
      <c r="D7" s="12">
        <f>K8+O8</f>
        <v>621218.8899999999</v>
      </c>
      <c r="E7" s="77">
        <f t="shared" si="0"/>
        <v>0.24894461233357373</v>
      </c>
      <c r="F7" s="78">
        <f t="shared" si="1"/>
        <v>44.435223146546626</v>
      </c>
      <c r="G7" s="206" t="s">
        <v>124</v>
      </c>
      <c r="J7" s="214" t="s">
        <v>123</v>
      </c>
      <c r="K7" s="213">
        <v>656046.9</v>
      </c>
      <c r="N7" s="214" t="s">
        <v>123</v>
      </c>
      <c r="O7" s="213">
        <v>2449.38</v>
      </c>
      <c r="Q7" s="177">
        <f t="shared" si="2"/>
        <v>658496.28</v>
      </c>
    </row>
    <row r="8" spans="1:17" ht="15">
      <c r="A8" s="76" t="s">
        <v>120</v>
      </c>
      <c r="B8" s="12">
        <f>VLOOKUP(A8,'[1]Sheet1'!$A$67:$C$77,2,FALSE)</f>
        <v>22892</v>
      </c>
      <c r="C8" s="77">
        <f>VLOOKUP(A8,'[1]Sheet1'!$A$67:$C$77,3,FALSE)/100</f>
        <v>0.18651566382857376</v>
      </c>
      <c r="D8" s="12">
        <f>K9+O9</f>
        <v>531111.11</v>
      </c>
      <c r="E8" s="77">
        <f t="shared" si="0"/>
        <v>0.21283520432709968</v>
      </c>
      <c r="F8" s="78">
        <f t="shared" si="1"/>
        <v>43.10209214038095</v>
      </c>
      <c r="G8" s="206" t="s">
        <v>125</v>
      </c>
      <c r="J8" s="214" t="s">
        <v>124</v>
      </c>
      <c r="K8" s="213">
        <v>618901.07</v>
      </c>
      <c r="N8" s="214" t="s">
        <v>124</v>
      </c>
      <c r="O8" s="213">
        <v>2317.82</v>
      </c>
      <c r="Q8" s="177">
        <f t="shared" si="2"/>
        <v>621218.8899999999</v>
      </c>
    </row>
    <row r="9" spans="1:17" ht="15.75" thickBot="1">
      <c r="A9" s="76" t="s">
        <v>70</v>
      </c>
      <c r="B9" s="12">
        <f>VLOOKUP(A9,'[1]Sheet1'!$A$67:$C$77,2,FALSE)</f>
        <v>2879</v>
      </c>
      <c r="C9" s="77">
        <f>VLOOKUP(A9,'[1]Sheet1'!$A$67:$C$77,3,FALSE)/100</f>
        <v>0.023457041593677435</v>
      </c>
      <c r="D9" s="12">
        <f>K10+O10+K11+O11</f>
        <v>90246.36</v>
      </c>
      <c r="E9" s="77">
        <f t="shared" si="0"/>
        <v>0.03616494196549004</v>
      </c>
      <c r="F9" s="78">
        <f t="shared" si="1"/>
        <v>31.901563675255158</v>
      </c>
      <c r="G9" s="206" t="s">
        <v>126</v>
      </c>
      <c r="J9" s="214" t="s">
        <v>125</v>
      </c>
      <c r="K9" s="213">
        <v>528526.73</v>
      </c>
      <c r="N9" s="214" t="s">
        <v>125</v>
      </c>
      <c r="O9" s="213">
        <v>2584.38</v>
      </c>
      <c r="Q9" s="177">
        <f t="shared" si="2"/>
        <v>531111.11</v>
      </c>
    </row>
    <row r="10" spans="1:17" ht="15.75" thickBot="1">
      <c r="A10" s="5" t="s">
        <v>33</v>
      </c>
      <c r="B10" s="41">
        <f>VLOOKUP(A10,'[1]Sheet1'!$A$67:$C$77,2,FALSE)</f>
        <v>122735</v>
      </c>
      <c r="C10" s="79">
        <f>VLOOKUP(A10,'[1]Sheet1'!$A$67:$C$77,3,FALSE)/100</f>
        <v>1</v>
      </c>
      <c r="D10" s="41">
        <f>SUM(D4:D9)</f>
        <v>2495410.0599999996</v>
      </c>
      <c r="E10" s="79">
        <f t="shared" si="0"/>
        <v>1</v>
      </c>
      <c r="F10" s="80">
        <f t="shared" si="1"/>
        <v>49.18430119657369</v>
      </c>
      <c r="G10" s="206" t="s">
        <v>73</v>
      </c>
      <c r="J10" s="214" t="s">
        <v>126</v>
      </c>
      <c r="K10" s="213">
        <v>78466.98</v>
      </c>
      <c r="N10" s="214" t="s">
        <v>126</v>
      </c>
      <c r="O10" s="213">
        <v>375.02</v>
      </c>
      <c r="Q10" s="177">
        <f t="shared" si="2"/>
        <v>78842</v>
      </c>
    </row>
    <row r="11" spans="1:17" ht="15">
      <c r="A11" s="81"/>
      <c r="B11" s="43"/>
      <c r="C11" s="82"/>
      <c r="D11" s="43"/>
      <c r="E11" s="44"/>
      <c r="F11" s="83"/>
      <c r="J11" s="214" t="s">
        <v>146</v>
      </c>
      <c r="K11" s="213">
        <v>11341.69</v>
      </c>
      <c r="N11" s="214" t="s">
        <v>146</v>
      </c>
      <c r="O11" s="213">
        <v>62.67</v>
      </c>
      <c r="Q11" s="177">
        <f t="shared" si="2"/>
        <v>11404.36</v>
      </c>
    </row>
    <row r="12" spans="1:6" ht="15">
      <c r="A12" s="84" t="s">
        <v>39</v>
      </c>
      <c r="B12" s="85"/>
      <c r="C12" s="85"/>
      <c r="D12" s="232"/>
      <c r="E12" s="85"/>
      <c r="F12" s="85"/>
    </row>
    <row r="13" spans="1:8" ht="36.75" customHeight="1">
      <c r="A13" s="277" t="s">
        <v>183</v>
      </c>
      <c r="B13" s="277"/>
      <c r="C13" s="277"/>
      <c r="D13" s="277"/>
      <c r="E13" s="277"/>
      <c r="F13" s="277"/>
      <c r="G13" s="277"/>
      <c r="H13" s="277"/>
    </row>
    <row r="14" spans="1:11" ht="15">
      <c r="A14" s="274" t="s">
        <v>184</v>
      </c>
      <c r="B14" s="275"/>
      <c r="C14" s="275"/>
      <c r="D14" s="275"/>
      <c r="E14" s="275"/>
      <c r="F14" s="275"/>
      <c r="K14" s="217"/>
    </row>
    <row r="15" spans="1:6" ht="15">
      <c r="A15" s="86"/>
      <c r="B15" s="86"/>
      <c r="C15" s="86"/>
      <c r="D15" s="86"/>
      <c r="E15" s="86"/>
      <c r="F15" s="86"/>
    </row>
    <row r="16" spans="1:6" ht="15">
      <c r="A16" s="87"/>
      <c r="B16" s="222"/>
      <c r="C16" s="87"/>
      <c r="D16" s="87"/>
      <c r="E16" s="87"/>
      <c r="F16" s="87"/>
    </row>
  </sheetData>
  <sheetProtection/>
  <mergeCells count="7">
    <mergeCell ref="A14:F14"/>
    <mergeCell ref="A1:F1"/>
    <mergeCell ref="A2:A3"/>
    <mergeCell ref="B2:C2"/>
    <mergeCell ref="D2:E2"/>
    <mergeCell ref="F2:F3"/>
    <mergeCell ref="A13:H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B4" sqref="B4:F10"/>
    </sheetView>
  </sheetViews>
  <sheetFormatPr defaultColWidth="11.421875" defaultRowHeight="15"/>
  <cols>
    <col min="1" max="1" width="15.7109375" style="177" customWidth="1"/>
    <col min="2" max="6" width="21.140625" style="177" customWidth="1"/>
    <col min="7" max="12" width="11.421875" style="177" customWidth="1"/>
    <col min="13" max="13" width="11.7109375" style="177" bestFit="1" customWidth="1"/>
    <col min="14" max="16384" width="11.421875" style="177" customWidth="1"/>
  </cols>
  <sheetData>
    <row r="1" spans="1:6" ht="49.5" customHeight="1" thickBot="1" thickTop="1">
      <c r="A1" s="234" t="s">
        <v>173</v>
      </c>
      <c r="B1" s="235"/>
      <c r="C1" s="235"/>
      <c r="D1" s="235"/>
      <c r="E1" s="235"/>
      <c r="F1" s="236"/>
    </row>
    <row r="2" spans="1:6" ht="30" customHeight="1" thickTop="1">
      <c r="A2" s="244" t="s">
        <v>62</v>
      </c>
      <c r="B2" s="279" t="s">
        <v>68</v>
      </c>
      <c r="C2" s="280"/>
      <c r="D2" s="281" t="s">
        <v>71</v>
      </c>
      <c r="E2" s="282"/>
      <c r="F2" s="258" t="s">
        <v>72</v>
      </c>
    </row>
    <row r="3" spans="1:17" ht="30" customHeight="1" thickBot="1">
      <c r="A3" s="266"/>
      <c r="B3" s="8" t="s">
        <v>28</v>
      </c>
      <c r="C3" s="7" t="s">
        <v>29</v>
      </c>
      <c r="D3" s="29" t="s">
        <v>28</v>
      </c>
      <c r="E3" s="88" t="s">
        <v>29</v>
      </c>
      <c r="F3" s="259"/>
      <c r="Q3" s="177" t="s">
        <v>73</v>
      </c>
    </row>
    <row r="4" spans="1:17" ht="15">
      <c r="A4" s="34" t="s">
        <v>63</v>
      </c>
      <c r="B4" s="35">
        <v>41225.83</v>
      </c>
      <c r="C4" s="89">
        <v>0.01652066354176676</v>
      </c>
      <c r="D4" s="35">
        <f>VLOOKUP(A4,'[1]Sheet1'!$A$56:$G$65,6,FALSE)</f>
        <v>166</v>
      </c>
      <c r="E4" s="90">
        <f>VLOOKUP(A4,'[1]Sheet1'!$A$56:$G$65,7,FALSE)/100</f>
        <v>0.014318985594755456</v>
      </c>
      <c r="F4" s="107">
        <f>D4*1000/B4</f>
        <v>4.026601768842495</v>
      </c>
      <c r="G4" s="206" t="s">
        <v>121</v>
      </c>
      <c r="J4" s="210" t="s">
        <v>73</v>
      </c>
      <c r="K4" s="213">
        <v>11204.009193288908</v>
      </c>
      <c r="L4" s="177">
        <v>2413768.604205965</v>
      </c>
      <c r="M4" s="217">
        <f>L4+K4</f>
        <v>2424972.613399254</v>
      </c>
      <c r="P4" s="177" t="s">
        <v>73</v>
      </c>
      <c r="Q4" s="217">
        <v>2441339.45</v>
      </c>
    </row>
    <row r="5" spans="1:17" ht="15">
      <c r="A5" s="37" t="s">
        <v>64</v>
      </c>
      <c r="B5" s="12">
        <v>553111.59</v>
      </c>
      <c r="C5" s="91">
        <v>0.22165158298672566</v>
      </c>
      <c r="D5" s="12">
        <f>VLOOKUP(A5,'[1]Sheet1'!$A$56:$G$65,6,FALSE)</f>
        <v>2112</v>
      </c>
      <c r="E5" s="91">
        <f>VLOOKUP(A5,'[1]Sheet1'!$A$56:$G$65,7,FALSE)/100</f>
        <v>0.18217890106098508</v>
      </c>
      <c r="F5" s="110">
        <f aca="true" t="shared" si="0" ref="F5:F10">D5*1000/B5</f>
        <v>3.8183976582374637</v>
      </c>
      <c r="G5" s="206" t="s">
        <v>122</v>
      </c>
      <c r="J5" s="214" t="s">
        <v>121</v>
      </c>
      <c r="K5" s="213">
        <v>356.4662204091013</v>
      </c>
      <c r="L5" s="177">
        <v>20425.8547747645</v>
      </c>
      <c r="M5" s="177">
        <f aca="true" t="shared" si="1" ref="M5:M11">L5+K5</f>
        <v>20782.3209951736</v>
      </c>
      <c r="N5" s="177">
        <v>20782.3209951736</v>
      </c>
      <c r="P5" s="177" t="s">
        <v>121</v>
      </c>
      <c r="Q5" s="217">
        <v>21317.63</v>
      </c>
    </row>
    <row r="6" spans="1:17" ht="15">
      <c r="A6" s="37" t="s">
        <v>65</v>
      </c>
      <c r="B6" s="12">
        <v>658496.28</v>
      </c>
      <c r="C6" s="91">
        <v>0.2638829948453442</v>
      </c>
      <c r="D6" s="12">
        <f>VLOOKUP(A6,'[1]Sheet1'!$A$56:$G$65,6,FALSE)</f>
        <v>2752</v>
      </c>
      <c r="E6" s="91">
        <f>VLOOKUP(A6,'[1]Sheet1'!$A$56:$G$65,7,FALSE)/100</f>
        <v>0.23738462865522297</v>
      </c>
      <c r="F6" s="110">
        <f t="shared" si="0"/>
        <v>4.179218749724751</v>
      </c>
      <c r="G6" s="206" t="s">
        <v>123</v>
      </c>
      <c r="J6" s="214" t="s">
        <v>122</v>
      </c>
      <c r="K6" s="213">
        <v>2640.02464950586</v>
      </c>
      <c r="L6" s="177">
        <v>521059.5222649986</v>
      </c>
      <c r="M6" s="177">
        <f t="shared" si="1"/>
        <v>523699.54691450443</v>
      </c>
      <c r="N6" s="177">
        <v>523699.54691450443</v>
      </c>
      <c r="P6" s="177" t="s">
        <v>122</v>
      </c>
      <c r="Q6" s="217">
        <v>528545.41</v>
      </c>
    </row>
    <row r="7" spans="1:17" ht="15">
      <c r="A7" s="37" t="s">
        <v>66</v>
      </c>
      <c r="B7" s="12">
        <v>621218.8899999999</v>
      </c>
      <c r="C7" s="91">
        <v>0.24894461233357373</v>
      </c>
      <c r="D7" s="12">
        <f>VLOOKUP(A7,'[1]Sheet1'!$A$56:$G$65,6,FALSE)</f>
        <v>3091</v>
      </c>
      <c r="E7" s="91">
        <f>VLOOKUP(A7,'[1]Sheet1'!$A$56:$G$65,7,FALSE)/100</f>
        <v>0.2666264124902959</v>
      </c>
      <c r="F7" s="110">
        <f t="shared" si="0"/>
        <v>4.975701881827837</v>
      </c>
      <c r="G7" s="206" t="s">
        <v>124</v>
      </c>
      <c r="J7" s="214" t="s">
        <v>123</v>
      </c>
      <c r="K7" s="213">
        <v>2480.099810388419</v>
      </c>
      <c r="L7" s="177">
        <v>651068.4978970296</v>
      </c>
      <c r="M7" s="177">
        <f t="shared" si="1"/>
        <v>653548.597707418</v>
      </c>
      <c r="N7" s="177">
        <v>653548.597707418</v>
      </c>
      <c r="P7" s="177" t="s">
        <v>123</v>
      </c>
      <c r="Q7" s="217">
        <v>655443.27</v>
      </c>
    </row>
    <row r="8" spans="1:17" ht="15">
      <c r="A8" s="37" t="s">
        <v>120</v>
      </c>
      <c r="B8" s="12">
        <v>531111.11</v>
      </c>
      <c r="C8" s="91">
        <v>0.21283520432709968</v>
      </c>
      <c r="D8" s="12">
        <f>VLOOKUP(A8,'[1]Sheet1'!$A$56:$G$65,6,FALSE)</f>
        <v>3054</v>
      </c>
      <c r="E8" s="91">
        <f>VLOOKUP(A8,'[1]Sheet1'!$A$56:$G$65,7,FALSE)/100</f>
        <v>0.26343483136375406</v>
      </c>
      <c r="F8" s="110">
        <f t="shared" si="0"/>
        <v>5.750209217050647</v>
      </c>
      <c r="G8" s="206" t="s">
        <v>125</v>
      </c>
      <c r="J8" s="214" t="s">
        <v>124</v>
      </c>
      <c r="K8" s="213">
        <v>2642.347236267534</v>
      </c>
      <c r="L8" s="177">
        <v>620900.4129108384</v>
      </c>
      <c r="M8" s="177">
        <f t="shared" si="1"/>
        <v>623542.7601471059</v>
      </c>
      <c r="N8" s="177">
        <v>623542.7601471059</v>
      </c>
      <c r="P8" s="177" t="s">
        <v>124</v>
      </c>
      <c r="Q8" s="217">
        <v>618603.27</v>
      </c>
    </row>
    <row r="9" spans="1:17" ht="13.5" customHeight="1" thickBot="1">
      <c r="A9" s="37" t="s">
        <v>70</v>
      </c>
      <c r="B9" s="12">
        <v>90246.36</v>
      </c>
      <c r="C9" s="91">
        <v>0.03616494196549004</v>
      </c>
      <c r="D9" s="12">
        <f>VLOOKUP(A9,'[1]Sheet1'!$A$56:$G$65,6,FALSE)</f>
        <v>418</v>
      </c>
      <c r="E9" s="91">
        <f>VLOOKUP(A9,'[1]Sheet1'!$A$56:$G$65,7,FALSE)/100</f>
        <v>0.036056240834986625</v>
      </c>
      <c r="F9" s="110">
        <f t="shared" si="0"/>
        <v>4.631765757643854</v>
      </c>
      <c r="G9" s="206" t="s">
        <v>126</v>
      </c>
      <c r="J9" s="214" t="s">
        <v>125</v>
      </c>
      <c r="K9" s="213">
        <v>2658.0693288899133</v>
      </c>
      <c r="L9" s="177">
        <v>515165.5448575321</v>
      </c>
      <c r="M9" s="177">
        <f t="shared" si="1"/>
        <v>517823.61418642197</v>
      </c>
      <c r="N9" s="177">
        <v>517823.61418642197</v>
      </c>
      <c r="P9" s="177" t="s">
        <v>125</v>
      </c>
      <c r="Q9" s="217">
        <v>528234.44</v>
      </c>
    </row>
    <row r="10" spans="1:17" ht="15.75" thickBot="1">
      <c r="A10" s="40" t="s">
        <v>33</v>
      </c>
      <c r="B10" s="41">
        <v>2495410.0599999996</v>
      </c>
      <c r="C10" s="94">
        <v>1</v>
      </c>
      <c r="D10" s="41">
        <f>VLOOKUP(A10,'[1]Sheet1'!$A$56:$G$65,6,FALSE)</f>
        <v>11593</v>
      </c>
      <c r="E10" s="94">
        <f>VLOOKUP(A10,'[1]Sheet1'!$A$56:$G$65,7,FALSE)/100</f>
        <v>1</v>
      </c>
      <c r="F10" s="114">
        <f t="shared" si="0"/>
        <v>4.6457294477685975</v>
      </c>
      <c r="G10" s="206" t="s">
        <v>73</v>
      </c>
      <c r="J10" s="214" t="s">
        <v>126</v>
      </c>
      <c r="K10" s="213">
        <v>365.20372328200375</v>
      </c>
      <c r="L10" s="177">
        <v>85148.77487244077</v>
      </c>
      <c r="M10" s="177">
        <f t="shared" si="1"/>
        <v>85513.97859572277</v>
      </c>
      <c r="N10" s="177">
        <f>M10+M11</f>
        <v>85575.77682026886</v>
      </c>
      <c r="P10" s="177" t="s">
        <v>126</v>
      </c>
      <c r="Q10" s="217">
        <v>78255.56</v>
      </c>
    </row>
    <row r="11" spans="1:17" ht="15">
      <c r="A11" s="42"/>
      <c r="B11" s="43"/>
      <c r="C11" s="44"/>
      <c r="D11" s="43"/>
      <c r="E11" s="44"/>
      <c r="F11" s="96"/>
      <c r="J11" s="214" t="s">
        <v>146</v>
      </c>
      <c r="K11" s="213">
        <v>61.79822454608134</v>
      </c>
      <c r="M11" s="177">
        <f t="shared" si="1"/>
        <v>61.79822454608134</v>
      </c>
      <c r="P11" s="177" t="s">
        <v>146</v>
      </c>
      <c r="Q11" s="217">
        <v>10939.88</v>
      </c>
    </row>
    <row r="12" spans="1:6" ht="15">
      <c r="A12" s="84" t="s">
        <v>39</v>
      </c>
      <c r="B12" s="84"/>
      <c r="C12" s="84"/>
      <c r="D12" s="46"/>
      <c r="E12" s="46"/>
      <c r="F12" s="97"/>
    </row>
    <row r="13" spans="1:11" ht="15">
      <c r="A13" s="274" t="s">
        <v>145</v>
      </c>
      <c r="B13" s="278"/>
      <c r="C13" s="278"/>
      <c r="D13" s="278"/>
      <c r="E13" s="278"/>
      <c r="F13" s="278"/>
      <c r="K13" s="217"/>
    </row>
    <row r="14" spans="1:6" ht="15">
      <c r="A14" s="274" t="s">
        <v>144</v>
      </c>
      <c r="B14" s="278"/>
      <c r="C14" s="278"/>
      <c r="D14" s="278"/>
      <c r="E14" s="278"/>
      <c r="F14" s="278"/>
    </row>
    <row r="15" spans="1:11" ht="15">
      <c r="A15" s="178"/>
      <c r="B15" s="178"/>
      <c r="C15" s="178"/>
      <c r="D15" s="178"/>
      <c r="E15" s="178"/>
      <c r="F15" s="178"/>
      <c r="K15" s="177">
        <f>21317.63+356.47</f>
        <v>21674.100000000002</v>
      </c>
    </row>
    <row r="16" spans="1:13" ht="15">
      <c r="A16" s="178"/>
      <c r="B16" s="178"/>
      <c r="C16" s="178"/>
      <c r="D16" s="178"/>
      <c r="E16" s="179"/>
      <c r="F16" s="179"/>
      <c r="M16" s="217">
        <f>Q5+K5</f>
        <v>21674.0962204091</v>
      </c>
    </row>
    <row r="17" spans="1:5" ht="15">
      <c r="A17" s="210"/>
      <c r="B17" s="214" t="s">
        <v>100</v>
      </c>
      <c r="C17" s="210"/>
      <c r="D17" s="214" t="s">
        <v>101</v>
      </c>
      <c r="E17" s="210"/>
    </row>
    <row r="18" spans="1:5" ht="15">
      <c r="A18" s="214" t="s">
        <v>121</v>
      </c>
      <c r="B18" s="213">
        <v>62.05098827855668</v>
      </c>
      <c r="C18" s="218">
        <v>1.6305532476814113</v>
      </c>
      <c r="D18" s="213">
        <v>294.4152321305446</v>
      </c>
      <c r="E18" s="218">
        <v>3.979395289173827</v>
      </c>
    </row>
    <row r="19" spans="1:5" ht="15">
      <c r="A19" s="214" t="s">
        <v>122</v>
      </c>
      <c r="B19" s="213">
        <v>879.444340381523</v>
      </c>
      <c r="C19" s="218">
        <v>23.109717752226008</v>
      </c>
      <c r="D19" s="213">
        <v>1760.5803091243392</v>
      </c>
      <c r="E19" s="218">
        <v>23.79647594196177</v>
      </c>
    </row>
    <row r="20" spans="1:5" ht="15">
      <c r="A20" s="214" t="s">
        <v>123</v>
      </c>
      <c r="B20" s="213">
        <v>823.3360606757066</v>
      </c>
      <c r="C20" s="218">
        <v>21.63532483385001</v>
      </c>
      <c r="D20" s="213">
        <v>1656.7637497127123</v>
      </c>
      <c r="E20" s="218">
        <v>22.393263463886992</v>
      </c>
    </row>
    <row r="21" spans="1:5" ht="15">
      <c r="A21" s="214" t="s">
        <v>124</v>
      </c>
      <c r="B21" s="213">
        <v>952.6375660767637</v>
      </c>
      <c r="C21" s="218">
        <v>25.03306265255044</v>
      </c>
      <c r="D21" s="213">
        <v>1689.7096701907662</v>
      </c>
      <c r="E21" s="218">
        <v>22.83856936670703</v>
      </c>
    </row>
    <row r="22" spans="1:5" ht="15">
      <c r="A22" s="214" t="s">
        <v>125</v>
      </c>
      <c r="B22" s="213">
        <v>931.345569983911</v>
      </c>
      <c r="C22" s="218">
        <v>24.473559341773704</v>
      </c>
      <c r="D22" s="213">
        <v>1726.7237589059996</v>
      </c>
      <c r="E22" s="218">
        <v>23.33886172318794</v>
      </c>
    </row>
    <row r="23" spans="1:5" ht="15">
      <c r="A23" s="214" t="s">
        <v>126</v>
      </c>
      <c r="B23" s="213">
        <v>138.44550103424513</v>
      </c>
      <c r="C23" s="218">
        <v>3.638020402267788</v>
      </c>
      <c r="D23" s="213">
        <v>226.7582222477591</v>
      </c>
      <c r="E23" s="218">
        <v>3.0649249866054986</v>
      </c>
    </row>
    <row r="24" spans="1:5" ht="15">
      <c r="A24" s="214" t="s">
        <v>146</v>
      </c>
      <c r="B24" s="213">
        <v>18.257417834980455</v>
      </c>
      <c r="C24" s="218">
        <v>0.4797617696508404</v>
      </c>
      <c r="D24" s="213">
        <v>43.54080671110091</v>
      </c>
      <c r="E24" s="218">
        <v>0.5885092284768623</v>
      </c>
    </row>
    <row r="25" spans="1:5" ht="15">
      <c r="A25" s="210" t="s">
        <v>73</v>
      </c>
      <c r="B25" s="213">
        <v>3805.5174442656794</v>
      </c>
      <c r="C25" s="218">
        <v>100</v>
      </c>
      <c r="D25" s="213">
        <v>7398.491749023228</v>
      </c>
      <c r="E25" s="218">
        <v>100</v>
      </c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2015-06-11T07:21:56Z</cp:lastPrinted>
  <dcterms:created xsi:type="dcterms:W3CDTF">2015-01-09T14:57:58Z</dcterms:created>
  <dcterms:modified xsi:type="dcterms:W3CDTF">2019-09-17T06:28:27Z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