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500" tabRatio="672" activeTab="0"/>
  </bookViews>
  <sheets>
    <sheet name="Table des matières" sheetId="1" r:id="rId1"/>
    <sheet name="25.1.1" sheetId="2" r:id="rId2"/>
    <sheet name="25.1.2" sheetId="3" r:id="rId3"/>
    <sheet name="25.1.3" sheetId="4" r:id="rId4"/>
    <sheet name="25.1.4" sheetId="5" r:id="rId5"/>
    <sheet name="25.1.5" sheetId="6" r:id="rId6"/>
    <sheet name="25.1.6" sheetId="7" r:id="rId7"/>
    <sheet name="25.1.7" sheetId="8" r:id="rId8"/>
    <sheet name="25.1.8" sheetId="9" r:id="rId9"/>
    <sheet name="25.1.9" sheetId="10" r:id="rId10"/>
    <sheet name="25.2.1" sheetId="11" r:id="rId11"/>
    <sheet name="25.2.2" sheetId="12" r:id="rId12"/>
    <sheet name="25.2.3" sheetId="13" r:id="rId13"/>
    <sheet name="25.2.4" sheetId="14" r:id="rId14"/>
    <sheet name="25.2.5" sheetId="15" r:id="rId15"/>
    <sheet name="25.2.6" sheetId="16" r:id="rId16"/>
    <sheet name="25.2.7" sheetId="17" r:id="rId17"/>
    <sheet name="25.2.8" sheetId="18" r:id="rId18"/>
    <sheet name="25.3.1" sheetId="19" r:id="rId19"/>
    <sheet name="25.3.2" sheetId="20" r:id="rId20"/>
    <sheet name="25.3.3" sheetId="21" r:id="rId21"/>
    <sheet name="25.3.4" sheetId="22" r:id="rId22"/>
    <sheet name="25.3.5" sheetId="23" r:id="rId23"/>
    <sheet name="25.3.6" sheetId="24" r:id="rId24"/>
    <sheet name="25.3.7" sheetId="25" r:id="rId25"/>
    <sheet name="25.3.8" sheetId="26" r:id="rId26"/>
    <sheet name="25.3.9" sheetId="27" r:id="rId27"/>
  </sheets>
  <externalReferences>
    <externalReference r:id="rId30"/>
  </externalReferences>
  <definedNames>
    <definedName name="_xlfn.IFERROR" hidden="1">#NAME?</definedName>
    <definedName name="_xlnm.Print_Titles" localSheetId="1">'25.1.1'!$1:$5</definedName>
    <definedName name="_xlnm.Print_Titles" localSheetId="2">'25.1.2'!$1:$4</definedName>
    <definedName name="_xlnm.Print_Titles" localSheetId="18">'25.3.1'!$1:$5</definedName>
    <definedName name="_xlnm.Print_Titles" localSheetId="19">'25.3.2'!$1:$4</definedName>
  </definedNames>
  <calcPr fullCalcOnLoad="1"/>
</workbook>
</file>

<file path=xl/sharedStrings.xml><?xml version="1.0" encoding="utf-8"?>
<sst xmlns="http://schemas.openxmlformats.org/spreadsheetml/2006/main" count="3250" uniqueCount="446">
  <si>
    <t>25.1.</t>
  </si>
  <si>
    <t xml:space="preserve">Déviation </t>
  </si>
  <si>
    <t>25.1.1.</t>
  </si>
  <si>
    <t>25.1.2.</t>
  </si>
  <si>
    <t>25.1.3.</t>
  </si>
  <si>
    <t>25.1.4.</t>
  </si>
  <si>
    <t>25.1.5.</t>
  </si>
  <si>
    <t>25.1.6.</t>
  </si>
  <si>
    <t>25.1.7.</t>
  </si>
  <si>
    <t>25.1.8.</t>
  </si>
  <si>
    <t>25.1.9.</t>
  </si>
  <si>
    <t>25.2.</t>
  </si>
  <si>
    <t>Agent matériel lié à la déviation</t>
  </si>
  <si>
    <t>25.2.1.</t>
  </si>
  <si>
    <t>25.2.2.</t>
  </si>
  <si>
    <t>25.2.3.</t>
  </si>
  <si>
    <t>25.2.4.</t>
  </si>
  <si>
    <t>25.2.5.</t>
  </si>
  <si>
    <t>25.2.6.</t>
  </si>
  <si>
    <t>25.2.7.</t>
  </si>
  <si>
    <t>25.2.8.</t>
  </si>
  <si>
    <t>25.3.</t>
  </si>
  <si>
    <t xml:space="preserve">Modalité de la blessure </t>
  </si>
  <si>
    <t>25.3.1.</t>
  </si>
  <si>
    <t>25.3.2.</t>
  </si>
  <si>
    <t>25.3.3.</t>
  </si>
  <si>
    <t>25.3.4.</t>
  </si>
  <si>
    <t>25.3.5.</t>
  </si>
  <si>
    <t>25.3.6.</t>
  </si>
  <si>
    <t>25.3.7.</t>
  </si>
  <si>
    <t>25.3.8.</t>
  </si>
  <si>
    <t>25.3.9.</t>
  </si>
  <si>
    <t>Codes SEAT</t>
  </si>
  <si>
    <t>Déviation</t>
  </si>
  <si>
    <t>N</t>
  </si>
  <si>
    <t>%</t>
  </si>
  <si>
    <t>00</t>
  </si>
  <si>
    <t>Pas d'information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</si>
  <si>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</si>
  <si>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</si>
  <si>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</si>
  <si>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</si>
  <si>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</si>
  <si>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</si>
  <si>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</si>
  <si>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</si>
  <si>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</si>
  <si>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</si>
  <si>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</si>
  <si>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</si>
  <si>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</si>
  <si>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</si>
  <si>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</si>
  <si>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</si>
  <si>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</si>
  <si>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</si>
  <si>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</si>
  <si>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</si>
  <si>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</si>
  <si>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</si>
  <si>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</si>
  <si>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</si>
  <si>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</si>
  <si>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</si>
  <si>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</si>
  <si>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</si>
  <si>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</si>
  <si>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</si>
  <si>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</si>
  <si>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</si>
  <si>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</si>
  <si>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</si>
  <si>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</si>
  <si>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</si>
  <si>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</si>
  <si>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</si>
  <si>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</si>
  <si>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</si>
  <si>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</si>
  <si>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</si>
  <si>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</si>
  <si>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</si>
  <si>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</si>
  <si>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</si>
  <si>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</si>
  <si>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</si>
  <si>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</si>
  <si>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</si>
  <si>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</si>
  <si>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TOTAL</t>
  </si>
  <si>
    <t>Suites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</si>
  <si>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</si>
  <si>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</si>
  <si>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</si>
  <si>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</si>
  <si>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</si>
  <si>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</si>
  <si>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Femmes</t>
  </si>
  <si>
    <t>Hommes</t>
  </si>
  <si>
    <t>Génération de la victime</t>
  </si>
  <si>
    <t>15-24 ans</t>
  </si>
  <si>
    <t>25-49 ans</t>
  </si>
  <si>
    <t>50 ans et plus</t>
  </si>
  <si>
    <t>Suite de l'accident</t>
  </si>
  <si>
    <t>Travail manuel</t>
  </si>
  <si>
    <t>Travail intellectuel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</si>
  <si>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</si>
  <si>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</si>
  <si>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</si>
  <si>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</si>
  <si>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</si>
  <si>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</si>
  <si>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</si>
  <si>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</si>
  <si>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</si>
  <si>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</si>
  <si>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</si>
  <si>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</si>
  <si>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</si>
  <si>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</si>
  <si>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</si>
  <si>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</si>
  <si>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</si>
  <si>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</si>
  <si>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</si>
  <si>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Code SEAT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</si>
  <si>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</si>
  <si>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</si>
  <si>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</si>
  <si>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</si>
  <si>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</si>
  <si>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</si>
  <si>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</si>
  <si>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</si>
  <si>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</si>
  <si>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 xml:space="preserve">Dispositifs de distribution de matière, d’alimentation, canalisations </t>
  </si>
  <si>
    <t>05.00</t>
  </si>
  <si>
    <t xml:space="preserve">Moteurs, dispositifs de  transmission et de stockage d’énergie </t>
  </si>
  <si>
    <t>06.00</t>
  </si>
  <si>
    <t xml:space="preserve">Outils à main, non motorisés 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</si>
  <si>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</si>
  <si>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</si>
  <si>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</si>
  <si>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</si>
  <si>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</si>
  <si>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</si>
  <si>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</si>
  <si>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>Machines et équipements - fixes</t>
  </si>
  <si>
    <t>11.00</t>
  </si>
  <si>
    <t xml:space="preserve">Dispositifs de convoyage, de transport et de stockage </t>
  </si>
  <si>
    <t>12.00</t>
  </si>
  <si>
    <t>Véhicules terrestres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</si>
  <si>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</si>
  <si>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</si>
  <si>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</si>
  <si>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</si>
  <si>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</si>
  <si>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</si>
  <si>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</si>
  <si>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</si>
  <si>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</si>
  <si>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</si>
  <si>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</si>
  <si>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</si>
  <si>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</si>
  <si>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</si>
  <si>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</si>
  <si>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</si>
  <si>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</si>
  <si>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</si>
  <si>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 xml:space="preserve"> </t>
  </si>
  <si>
    <t>Suites de l'accident</t>
  </si>
  <si>
    <t>Genre de la victime</t>
  </si>
  <si>
    <t>Genre de travail</t>
  </si>
  <si>
    <t xml:space="preserve">Suite de l'accident </t>
  </si>
  <si>
    <t xml:space="preserve">Bâtiments, constructions, surfaces - à niveau </t>
  </si>
  <si>
    <t xml:space="preserve">Bâtiments, constructions, surfaces – en hauteur </t>
  </si>
  <si>
    <t xml:space="preserve">Bâtiments, constructions, surfaces – en profondeur 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</si>
  <si>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</si>
  <si>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</si>
  <si>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</si>
  <si>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</si>
  <si>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</si>
  <si>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</si>
  <si>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</si>
  <si>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</si>
  <si>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</si>
  <si>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Bâtiments, constructions, surfaces - à niveau (intérieur ou extérieur, fixes ou mobiles, temporaires ou non) – Non précisé</t>
  </si>
  <si>
    <t>Bâtiments, constructions, surfaces – en hauteur (intérieur ou extérieur) - Non précisé</t>
  </si>
  <si>
    <t>Bâtiments, constructions, surfaces – en profondeur (intérieur ou extérieur) - Non précisé</t>
  </si>
  <si>
    <t>Dispositifs de distribution de matière, d’alimentation, canalisations - Non précisé</t>
  </si>
  <si>
    <t>Moteurs, dispositifs de  transmission et de stockage d’énergie - Non précisé</t>
  </si>
  <si>
    <t>Outils à main, non motorisés - Non précisé</t>
  </si>
  <si>
    <t>Outils tenus ou guidés à la main, mécaniques - Non précisé</t>
  </si>
  <si>
    <t>Outils à main - sans précision sur la motorisation - Non précisé</t>
  </si>
  <si>
    <t>Machines et équipements - portables ou mobiles - Non précisé</t>
  </si>
  <si>
    <t>Machines et équipements - fixes - Non précisé</t>
  </si>
  <si>
    <t>Dispositifs de convoyage, de transport et de stockage - Non précisé</t>
  </si>
  <si>
    <t>Véhicules terrestres - Non précisé</t>
  </si>
  <si>
    <t>Autres véhicules de transport - Non précisé</t>
  </si>
  <si>
    <t>Matériaux, objets, produits, éléments constitutifs de machine - bris, poussières - Non précisé</t>
  </si>
  <si>
    <t>Substances chimiques, explosives, radioactives, biologiques - Non précisé</t>
  </si>
  <si>
    <t>Dispositifs et équipements de sécurité – Non précisé</t>
  </si>
  <si>
    <t>Équipements de bureau et personnels, matériel de sport, armes, appareillage domestique - Non précisé</t>
  </si>
  <si>
    <t>Organismes vivants et êtres humains - Non précisé</t>
  </si>
  <si>
    <t>Déchets en vrac - Non précisé</t>
  </si>
  <si>
    <t>Phénomènes physiques et éléments naturels - Non précisé</t>
  </si>
  <si>
    <t>Contact-Modalité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</si>
  <si>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</si>
  <si>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</si>
  <si>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</si>
  <si>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</si>
  <si>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</si>
  <si>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</si>
  <si>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</si>
  <si>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</si>
  <si>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</si>
  <si>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</si>
  <si>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</si>
  <si>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</si>
  <si>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</si>
  <si>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</si>
  <si>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</si>
  <si>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</si>
  <si>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</si>
  <si>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</si>
  <si>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</si>
  <si>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</si>
  <si>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</si>
  <si>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</si>
  <si>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</si>
  <si>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</si>
  <si>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</si>
  <si>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</si>
  <si>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</si>
  <si>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</si>
  <si>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</si>
  <si>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</si>
  <si>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</si>
  <si>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</si>
  <si>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</si>
  <si>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</si>
  <si>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</si>
  <si>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</si>
  <si>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</si>
  <si>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</si>
  <si>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</si>
  <si>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</si>
  <si>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</si>
  <si>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</si>
  <si>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</si>
  <si>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</si>
  <si>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</si>
  <si>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</si>
  <si>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</si>
  <si>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SOUS-TOTAL</t>
  </si>
  <si>
    <t>Inconnus / Pas d'information</t>
  </si>
  <si>
    <t xml:space="preserve">L'information relative à la variable "Contact -Modalité de la blessure" ne doit pas être communiquée obligatoirement par l'employeur dans le cas  </t>
  </si>
  <si>
    <t xml:space="preserve">d'une déclaration simplifiée d'accident du travail (déclaration électronique). Les accidents occasionnant  une incapacité </t>
  </si>
  <si>
    <t xml:space="preserve">temporaire inférieure à 4 jours peuvent faire l'objet d'une déclaration simplifiée à partir de 2005. </t>
  </si>
  <si>
    <t>Ces accidents sont repris dans la catégorie "Inconnus / Pas d'information".</t>
  </si>
  <si>
    <t>Contact-modalité blessure</t>
  </si>
  <si>
    <t>L'information relative à la variable "Contact -Modalité de la blessure" ne doit pas être communiquée par l'employeur dans le cas d'une déclaration simplifiée d'accident du travail (déclaration électronique). Les accidents occasionnant  une incapacité temporaire inférieure à 4 jours peuvent faire l'objet d'une déclaration simplifiée à partir de 2005.   Ces accidents sont repris dans la catégorie "Inconnus / Pas d'information".</t>
  </si>
  <si>
    <t>Contact - modalité de la blessure</t>
  </si>
  <si>
    <t xml:space="preserve">L'information relative à la variable "Contact -Modalité de la blessure"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"Inconnus / Pas d'information". </t>
  </si>
  <si>
    <t>Modalité de la blessure</t>
  </si>
  <si>
    <t>25.1. Déviation</t>
  </si>
  <si>
    <t>25.2. Agent matériel lié à la déviation</t>
  </si>
  <si>
    <t>25.3. Modalité de la blessure</t>
  </si>
  <si>
    <t>Année</t>
  </si>
  <si>
    <t>00 Inconnu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</si>
  <si>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</si>
  <si>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</si>
  <si>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</si>
  <si>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</si>
  <si>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</si>
  <si>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</si>
  <si>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</si>
  <si>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</si>
  <si>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</si>
  <si>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</si>
  <si>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</si>
  <si>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</si>
  <si>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</si>
  <si>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</si>
  <si>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</si>
  <si>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</si>
  <si>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</si>
  <si>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</si>
  <si>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</si>
  <si>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</si>
  <si>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</si>
  <si>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</si>
  <si>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</si>
  <si>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</si>
  <si>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</si>
  <si>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</si>
  <si>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</si>
  <si>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</si>
  <si>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</si>
  <si>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</si>
  <si>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</si>
  <si>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</si>
  <si>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</si>
  <si>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</si>
  <si>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</si>
  <si>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</si>
  <si>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</si>
  <si>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</si>
  <si>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</si>
  <si>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</si>
  <si>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</si>
  <si>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</si>
  <si>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</si>
  <si>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</si>
  <si>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</si>
  <si>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</si>
  <si>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</si>
  <si>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</si>
  <si>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</si>
  <si>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</si>
  <si>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</si>
  <si>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</si>
  <si>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</si>
  <si>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</si>
  <si>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</si>
  <si>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</si>
  <si>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</si>
  <si>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06.00 Outils à main, non motorisés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</si>
  <si>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</si>
  <si>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</si>
  <si>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</si>
  <si>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</si>
  <si>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</si>
  <si>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</si>
  <si>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</si>
  <si>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</si>
  <si>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</si>
  <si>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</si>
  <si>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</si>
  <si>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</si>
  <si>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</si>
  <si>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</si>
  <si>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</si>
  <si>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</si>
  <si>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</si>
  <si>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</si>
  <si>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</si>
  <si>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</si>
  <si>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</si>
  <si>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</si>
  <si>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</si>
  <si>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20 Noyade, ensevelissement, enveloppement - non précisé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</si>
  <si>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</si>
  <si>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</si>
  <si>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</si>
  <si>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</si>
  <si>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</si>
  <si>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</si>
  <si>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</si>
  <si>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</si>
  <si>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</si>
  <si>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</si>
  <si>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</si>
  <si>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</si>
  <si>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</si>
  <si>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</si>
  <si>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</si>
  <si>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</si>
  <si>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</si>
  <si>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</si>
  <si>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</si>
  <si>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</si>
  <si>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</si>
  <si>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</si>
  <si>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</si>
  <si>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</si>
  <si>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</si>
  <si>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</si>
  <si>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</si>
  <si>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</si>
  <si>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</si>
  <si>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</si>
  <si>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</si>
  <si>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</si>
  <si>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</si>
  <si>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</si>
  <si>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</si>
  <si>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</si>
  <si>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21 Noyade dans liquide</t>
  </si>
  <si>
    <t>22 Ensevelissement sous solide</t>
  </si>
  <si>
    <t>Variation de 2019 à 2020 en %</t>
  </si>
  <si>
    <t>25.1.1.  Accidents sur le chemin du travail selon la déviation : évolution 2012 - 2020</t>
  </si>
  <si>
    <t>Accidents sur le chemin du travail selon la déviation : évolution 2012 - 2020</t>
  </si>
  <si>
    <t>25. Caractéristiques du processus accidentel sur le chemin du travail dans le secteur privé - 2020</t>
  </si>
  <si>
    <t>Accidents sur le chemin du travail selon la déviation : distribution selon les conséquences - 2020</t>
  </si>
  <si>
    <t>Accidents sur le chemin du travail selon la déviation : distribution selon le genre - 2020</t>
  </si>
  <si>
    <t>Accidents sur le chemin du travail selon la déviation : distribution selon les conséquences et la génération en fréquence absolue - 2020</t>
  </si>
  <si>
    <t>Accidents sur le chemin du travail selon la déviation : distribution selon les conséquences et la génération en fréquence relative - 2020</t>
  </si>
  <si>
    <t>Accidents sur le chemin du travail selon la déviation : distribution selon les conséquences et le genre de travail en fréquence absolue - 2020</t>
  </si>
  <si>
    <t>Accidents sur le chemin du travail selon la déviation : distribution selon les conséquences et le genre de travail en fréquence relative - 2020</t>
  </si>
  <si>
    <t>Accidents sur le chemin du travail selon la déviation : distribution selon la durée de l’incapacité temporaire - 2020</t>
  </si>
  <si>
    <t>Accidents sur le chemin du travail selon la déviation : distribution selon le taux d'incapacité permanente prévu - 2020</t>
  </si>
  <si>
    <t>Accidents sur le chemin du travail selon l'agent matériel : évolution 2012 - 2020</t>
  </si>
  <si>
    <t>Accidents sur le chemin du travail selon l'agent matériel : distribution selon les conséquences - 2020</t>
  </si>
  <si>
    <t>Accidents sur le chemin du travail selon l'agent matériel : distribution selon les conséquences et le genre - 2020</t>
  </si>
  <si>
    <t>Accidents sur le chemin du travail selon l'agent matériel : distribution selon les conséquences et la génération en fréquence absolue - 2020</t>
  </si>
  <si>
    <t>Accidents sur le chemin du travail selon l'agent matériel : distribution selon les conséquences et la génération en fréquence relative - 2020</t>
  </si>
  <si>
    <t>Accidents sur le chemin du travail selon l'agent matériel : distribution selon les conséquences et le genre de travail - 2020</t>
  </si>
  <si>
    <t>Accidents sur le chemin du travail selon l'agent matériel : distribution selon la durée de l’incapacité temporaire - 2020</t>
  </si>
  <si>
    <t>Accidents sur le chemin du travail selon l'agent matériel : distribution selon le taux d'incapacité permanente prévu - 2020</t>
  </si>
  <si>
    <t>Accidents sur le chemin du travail selon la modalité de la blessure : évolution 2012 - 2020</t>
  </si>
  <si>
    <t>Accidents sur le chemin du travail selon la modalité de la blessure : distribution selon les conséquences - 2020</t>
  </si>
  <si>
    <t>Accidents sur le chemin du travail selon la modalité de la blessure :  distribution selon les conséquences et le genre - 2020</t>
  </si>
  <si>
    <t>Accidents sur le chemin du travail selon la modalité de la blessure : distribution selon les conséquences et la génération en fréquence absolue - 2020</t>
  </si>
  <si>
    <t>Accidents sur le chemin du travail selon la modalité de la blessure : distribution selon les conséquences et la génération en fréquence relative - 2020</t>
  </si>
  <si>
    <t>Accidents sur le chemin du travail selon la modalité de la blessure : distribution selon les conséquences et le genre de travail en fréquence absolue - 2020</t>
  </si>
  <si>
    <t>Accidents sur le chemin du travail selon la modalité de la blessure : distribution selon les conséquences et le genre de travail en fréquence relative - 2020</t>
  </si>
  <si>
    <t>Accidents sur le chemin du travail selon la modalité de la blessure : distribution selon la durée de l’incapacité temporaire - 2020</t>
  </si>
  <si>
    <t>Accidents sur le chemin du travail selon la modalité de la blessure : distribution selon le taux d'incapacité permanente prévu - 2020</t>
  </si>
  <si>
    <t>25.1.2.  Accidents sur le chemin du travail selon la déviation : distribution selon les conséquences - 2020</t>
  </si>
  <si>
    <t>25.1.3. Accidents sur le chemin du travail selon la déviation : distribution selon le genre - 2020</t>
  </si>
  <si>
    <t>25.1.4.  Accidents sur le chemin du travail selon la déviation : distribution selon les conséquences et la génération en fréquence absolue - 2020</t>
  </si>
  <si>
    <t>25.1.5.  Accidents sur le chemin du travail selon la déviation : distribution selon les conséquences et la génération en fréquence relative - 2020</t>
  </si>
  <si>
    <t>25.1.6.  Accidents sur le chemin du travail selon la déviation : distribution selon les conséquences et le genre de travail en fréquence absolue - 2020</t>
  </si>
  <si>
    <t>25.1.7. Accidents sur le chemin du travail selon la déviation : distribution selon les conséquences et le genre de travail en fréquence relative - 2020</t>
  </si>
  <si>
    <t>25.1.8.   Accidents sur le chemin du travail selon la déviation : distribution selon la durée de l’incapacité temporaire - 2020</t>
  </si>
  <si>
    <t>25.1.9.  Accidents sur le chemin du travail selon la déviation : distribution selon le taux d'incapacité permanente prévu - 2020</t>
  </si>
  <si>
    <t>25.2.1.  Accidents sur le chemin du travail selon l'agent matériel : évolution 2012 - 2020</t>
  </si>
  <si>
    <t>25.2.2. Accidents sur le chemin du travail selon l'agent matériel : distribution selon les conséquences - 2020</t>
  </si>
  <si>
    <t xml:space="preserve"> 25.2.3. Accidents sur le chemin du travail selon l'agent matériel : distribution selon les conséquences et le genre - 2020</t>
  </si>
  <si>
    <t>25.2.4.  Accidents sur le chemin du travail selon l'agent matériel : distribution selon les conséquences et la génération en fréquence absolue - 2020</t>
  </si>
  <si>
    <t>25.2.5. Accidents sur le chemin du travail selon l'agent matériel : distribution selon les conséquences et la génération en fréquence relative - 2020</t>
  </si>
  <si>
    <t>25.2.6. Accidents sur le chemin du travail selon l'agent matériel : distribution selon les conséquences et le genre de travail - 2020</t>
  </si>
  <si>
    <t>25.2.7. Accidents sur le chemin du travail selon l'agent matériel : distribution selon la durée de l’incapacité temporaire - 2020</t>
  </si>
  <si>
    <t>25.2.8. Accidents sur le chemin du travail selon l'agent matériel : distribution selon le taux d'incapacité permanente prévu - 2020</t>
  </si>
  <si>
    <t>25.3.1. Accidents sur le chemin du travail selon la modalité de la blessure : évolution 2012 - 2020</t>
  </si>
  <si>
    <t>25.3.2. Accidents sur le chemin du travail selon la modalité de la blessure : distribution selon les conséquences - 2020</t>
  </si>
  <si>
    <t>25.3.3. Accidents sur le chemin du travail selon la modalité de la blessure :  distribution selon les conséquences et le genre - 2020</t>
  </si>
  <si>
    <t>25.3.4. Accidents sur le chemin du travail selon la modalité de la blessure : distribution selon les conséquences et la génération en fréquence absolue - 2020</t>
  </si>
  <si>
    <t>25.3.5. Accidents sur le chemin du travail selon la modalité de la blessure : distribution selon les conséquences et la génération en fréquence relative - 2020</t>
  </si>
  <si>
    <t>25.3.6. Accidents sur le chemin du travail selon la modalité de la blessure : distribution selon les conséquences et le genre de travail en fréquence absolue - 2020</t>
  </si>
  <si>
    <t>25.3.7. Accidents sur le chemin du travail selon la modalité de la blessure : distribution selon les conséquences et le genre de travail en fréquence relative - 2020</t>
  </si>
  <si>
    <t>25.3.8. Accidents sur le chemin du travail selon la modalité de la blessure : distribution selon la durée de l’incapacité temporaire - 2020</t>
  </si>
  <si>
    <t>25.3.9. Accidents sur le chemin du travail selon la modalité de la blessure : distribution selon le taux d'incapacité permanente prévu - 2020</t>
  </si>
  <si>
    <t>17 Contact avec des substances dangereuses - via le système digestif en avalant, mangeant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</si>
</sst>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[$%-80C]"/>
    <numFmt numFmtId="174" formatCode="#,##0.0[$%-80C]*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u val="single"/>
      <sz val="11"/>
      <name val="Microsoft Sans Serif"/>
      <family val="2"/>
    </font>
    <font>
      <i/>
      <sz val="11"/>
      <name val="Microsoft Sans Serif"/>
      <family val="2"/>
    </font>
    <font>
      <i/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4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9" fontId="12" fillId="0" borderId="18" xfId="0" applyNumberFormat="1" applyFont="1" applyFill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center" vertical="center"/>
    </xf>
    <xf numFmtId="172" fontId="12" fillId="0" borderId="16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9" fontId="12" fillId="0" borderId="20" xfId="0" applyNumberFormat="1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9" fontId="9" fillId="0" borderId="23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9" fontId="9" fillId="0" borderId="2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9" fontId="7" fillId="0" borderId="27" xfId="0" applyNumberFormat="1" applyFont="1" applyFill="1" applyBorder="1" applyAlignment="1">
      <alignment horizontal="center" vertical="center"/>
    </xf>
    <xf numFmtId="9" fontId="7" fillId="0" borderId="2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172" fontId="12" fillId="0" borderId="31" xfId="0" applyNumberFormat="1" applyFont="1" applyFill="1" applyBorder="1" applyAlignment="1">
      <alignment horizontal="center" vertical="center"/>
    </xf>
    <xf numFmtId="172" fontId="12" fillId="0" borderId="32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22" xfId="0" applyNumberFormat="1" applyFont="1" applyFill="1" applyBorder="1" applyAlignment="1">
      <alignment horizontal="center" vertical="center"/>
    </xf>
    <xf numFmtId="9" fontId="9" fillId="0" borderId="33" xfId="0" applyNumberFormat="1" applyFont="1" applyFill="1" applyBorder="1" applyAlignment="1">
      <alignment horizontal="center" vertical="center"/>
    </xf>
    <xf numFmtId="9" fontId="9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9" fontId="9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172" fontId="7" fillId="0" borderId="34" xfId="0" applyNumberFormat="1" applyFont="1" applyFill="1" applyBorder="1" applyAlignment="1">
      <alignment horizontal="center" vertical="center"/>
    </xf>
    <xf numFmtId="172" fontId="4" fillId="0" borderId="3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9" fontId="7" fillId="0" borderId="38" xfId="0" applyNumberFormat="1" applyFont="1" applyFill="1" applyBorder="1" applyAlignment="1">
      <alignment horizontal="center" vertical="center"/>
    </xf>
    <xf numFmtId="9" fontId="7" fillId="0" borderId="39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9" fontId="7" fillId="0" borderId="23" xfId="0" applyNumberFormat="1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41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44" xfId="0" applyNumberFormat="1" applyFont="1" applyFill="1" applyBorder="1" applyAlignment="1">
      <alignment horizontal="center" vertical="center"/>
    </xf>
    <xf numFmtId="9" fontId="12" fillId="0" borderId="45" xfId="0" applyNumberFormat="1" applyFont="1" applyFill="1" applyBorder="1" applyAlignment="1">
      <alignment horizontal="center" vertical="center"/>
    </xf>
    <xf numFmtId="172" fontId="12" fillId="0" borderId="43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horizontal="center" vertical="center" wrapText="1"/>
    </xf>
    <xf numFmtId="172" fontId="7" fillId="0" borderId="3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2" fontId="14" fillId="0" borderId="11" xfId="0" applyNumberFormat="1" applyFont="1" applyFill="1" applyBorder="1" applyAlignment="1">
      <alignment horizontal="center" vertical="center"/>
    </xf>
    <xf numFmtId="172" fontId="14" fillId="0" borderId="44" xfId="0" applyNumberFormat="1" applyFont="1" applyFill="1" applyBorder="1" applyAlignment="1">
      <alignment horizontal="center" vertical="center"/>
    </xf>
    <xf numFmtId="9" fontId="14" fillId="0" borderId="45" xfId="0" applyNumberFormat="1" applyFont="1" applyFill="1" applyBorder="1" applyAlignment="1">
      <alignment horizontal="center" vertical="center"/>
    </xf>
    <xf numFmtId="172" fontId="14" fillId="0" borderId="43" xfId="0" applyNumberFormat="1" applyFont="1" applyFill="1" applyBorder="1" applyAlignment="1">
      <alignment horizontal="center" vertical="center"/>
    </xf>
    <xf numFmtId="172" fontId="14" fillId="0" borderId="15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9" fontId="14" fillId="0" borderId="18" xfId="0" applyNumberFormat="1" applyFont="1" applyFill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72" fontId="14" fillId="0" borderId="26" xfId="0" applyNumberFormat="1" applyFont="1" applyFill="1" applyBorder="1" applyAlignment="1">
      <alignment horizontal="center" vertical="center"/>
    </xf>
    <xf numFmtId="172" fontId="14" fillId="0" borderId="47" xfId="0" applyNumberFormat="1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horizontal="center" vertical="center"/>
    </xf>
    <xf numFmtId="172" fontId="14" fillId="0" borderId="41" xfId="0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9" fontId="7" fillId="0" borderId="22" xfId="0" applyNumberFormat="1" applyFont="1" applyFill="1" applyBorder="1" applyAlignment="1">
      <alignment horizontal="center" vertical="center"/>
    </xf>
    <xf numFmtId="9" fontId="7" fillId="0" borderId="24" xfId="0" applyNumberFormat="1" applyFont="1" applyFill="1" applyBorder="1" applyAlignment="1">
      <alignment horizontal="center" vertical="center"/>
    </xf>
    <xf numFmtId="9" fontId="7" fillId="0" borderId="2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44" xfId="0" applyNumberFormat="1" applyFont="1" applyFill="1" applyBorder="1" applyAlignment="1">
      <alignment horizontal="center" vertical="center" wrapText="1"/>
    </xf>
    <xf numFmtId="172" fontId="4" fillId="0" borderId="46" xfId="0" applyNumberFormat="1" applyFont="1" applyFill="1" applyBorder="1" applyAlignment="1">
      <alignment horizontal="center" vertical="center" wrapText="1"/>
    </xf>
    <xf numFmtId="172" fontId="12" fillId="0" borderId="46" xfId="0" applyNumberFormat="1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172" fontId="12" fillId="0" borderId="35" xfId="0" applyNumberFormat="1" applyFont="1" applyFill="1" applyBorder="1" applyAlignment="1">
      <alignment horizontal="center" vertical="center"/>
    </xf>
    <xf numFmtId="172" fontId="12" fillId="0" borderId="55" xfId="0" applyNumberFormat="1" applyFont="1" applyFill="1" applyBorder="1" applyAlignment="1">
      <alignment horizontal="center" vertical="center"/>
    </xf>
    <xf numFmtId="9" fontId="12" fillId="0" borderId="56" xfId="0" applyNumberFormat="1" applyFont="1" applyFill="1" applyBorder="1" applyAlignment="1">
      <alignment horizontal="center" vertical="center"/>
    </xf>
    <xf numFmtId="172" fontId="12" fillId="0" borderId="52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172" fontId="4" fillId="0" borderId="32" xfId="55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9" fontId="7" fillId="0" borderId="14" xfId="55" applyNumberFormat="1" applyFont="1" applyFill="1" applyBorder="1" applyAlignment="1">
      <alignment horizontal="center" vertical="center"/>
    </xf>
    <xf numFmtId="9" fontId="7" fillId="0" borderId="23" xfId="55" applyNumberFormat="1" applyFont="1" applyFill="1" applyBorder="1" applyAlignment="1">
      <alignment horizontal="center" vertical="center"/>
    </xf>
    <xf numFmtId="172" fontId="4" fillId="0" borderId="14" xfId="55" applyNumberFormat="1" applyFont="1" applyFill="1" applyBorder="1" applyAlignment="1">
      <alignment horizontal="center" vertical="center"/>
    </xf>
    <xf numFmtId="9" fontId="4" fillId="0" borderId="14" xfId="55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172" fontId="6" fillId="0" borderId="0" xfId="0" applyNumberFormat="1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 wrapText="1"/>
    </xf>
    <xf numFmtId="172" fontId="14" fillId="0" borderId="46" xfId="0" applyNumberFormat="1" applyFont="1" applyFill="1" applyBorder="1" applyAlignment="1">
      <alignment horizontal="center" vertical="center"/>
    </xf>
    <xf numFmtId="172" fontId="14" fillId="0" borderId="5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72" fontId="14" fillId="0" borderId="31" xfId="0" applyNumberFormat="1" applyFont="1" applyFill="1" applyBorder="1" applyAlignment="1">
      <alignment horizontal="center" vertical="center"/>
    </xf>
    <xf numFmtId="172" fontId="14" fillId="0" borderId="5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172" fontId="14" fillId="0" borderId="5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172" fontId="12" fillId="0" borderId="39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" fillId="0" borderId="42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172" fontId="12" fillId="0" borderId="60" xfId="0" applyNumberFormat="1" applyFont="1" applyFill="1" applyBorder="1" applyAlignment="1">
      <alignment horizontal="center" vertical="center"/>
    </xf>
    <xf numFmtId="172" fontId="12" fillId="0" borderId="58" xfId="0" applyNumberFormat="1" applyFont="1" applyFill="1" applyBorder="1" applyAlignment="1">
      <alignment horizontal="center" vertical="center"/>
    </xf>
    <xf numFmtId="172" fontId="12" fillId="0" borderId="61" xfId="0" applyNumberFormat="1" applyFont="1" applyFill="1" applyBorder="1" applyAlignment="1">
      <alignment horizontal="center" vertical="center"/>
    </xf>
    <xf numFmtId="172" fontId="12" fillId="0" borderId="59" xfId="0" applyNumberFormat="1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72" fontId="14" fillId="0" borderId="22" xfId="0" applyNumberFormat="1" applyFont="1" applyFill="1" applyBorder="1" applyAlignment="1">
      <alignment horizontal="center" vertical="center"/>
    </xf>
    <xf numFmtId="172" fontId="14" fillId="0" borderId="33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172" fontId="12" fillId="0" borderId="48" xfId="0" applyNumberFormat="1" applyFont="1" applyFill="1" applyBorder="1" applyAlignment="1">
      <alignment horizontal="center" vertical="center"/>
    </xf>
    <xf numFmtId="172" fontId="12" fillId="0" borderId="50" xfId="0" applyNumberFormat="1" applyFont="1" applyFill="1" applyBorder="1" applyAlignment="1">
      <alignment horizontal="center" vertical="center"/>
    </xf>
    <xf numFmtId="172" fontId="12" fillId="0" borderId="51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 wrapText="1"/>
    </xf>
    <xf numFmtId="172" fontId="12" fillId="0" borderId="5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172" fontId="6" fillId="0" borderId="46" xfId="55" applyNumberFormat="1" applyFont="1" applyFill="1" applyBorder="1" applyAlignment="1">
      <alignment horizontal="center" vertical="center"/>
    </xf>
    <xf numFmtId="172" fontId="6" fillId="0" borderId="31" xfId="55" applyNumberFormat="1" applyFont="1" applyFill="1" applyBorder="1" applyAlignment="1">
      <alignment horizontal="center" vertical="center"/>
    </xf>
    <xf numFmtId="172" fontId="6" fillId="0" borderId="32" xfId="55" applyNumberFormat="1" applyFont="1" applyFill="1" applyBorder="1" applyAlignment="1">
      <alignment horizontal="center" vertical="center"/>
    </xf>
    <xf numFmtId="172" fontId="12" fillId="0" borderId="45" xfId="0" applyNumberFormat="1" applyFont="1" applyFill="1" applyBorder="1" applyAlignment="1">
      <alignment horizontal="center" vertical="center"/>
    </xf>
    <xf numFmtId="172" fontId="12" fillId="0" borderId="36" xfId="0" applyNumberFormat="1" applyFont="1" applyFill="1" applyBorder="1" applyAlignment="1">
      <alignment horizontal="center" vertical="center"/>
    </xf>
    <xf numFmtId="172" fontId="12" fillId="0" borderId="56" xfId="0" applyNumberFormat="1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72" fontId="12" fillId="0" borderId="20" xfId="0" applyNumberFormat="1" applyFont="1" applyFill="1" applyBorder="1" applyAlignment="1">
      <alignment horizontal="center" vertical="center"/>
    </xf>
    <xf numFmtId="172" fontId="6" fillId="0" borderId="14" xfId="5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9" fontId="12" fillId="0" borderId="46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72" fontId="14" fillId="0" borderId="45" xfId="0" applyNumberFormat="1" applyFont="1" applyFill="1" applyBorder="1" applyAlignment="1">
      <alignment horizontal="center" vertical="center"/>
    </xf>
    <xf numFmtId="172" fontId="14" fillId="0" borderId="4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72" fontId="14" fillId="0" borderId="50" xfId="0" applyNumberFormat="1" applyFont="1" applyFill="1" applyBorder="1" applyAlignment="1">
      <alignment horizontal="center" vertical="center"/>
    </xf>
    <xf numFmtId="172" fontId="14" fillId="0" borderId="42" xfId="0" applyNumberFormat="1" applyFont="1" applyFill="1" applyBorder="1" applyAlignment="1">
      <alignment horizontal="center" vertical="center"/>
    </xf>
    <xf numFmtId="172" fontId="14" fillId="0" borderId="49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72" fontId="14" fillId="0" borderId="51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9" fontId="14" fillId="0" borderId="46" xfId="0" applyNumberFormat="1" applyFont="1" applyFill="1" applyBorder="1" applyAlignment="1">
      <alignment horizontal="center" vertical="center"/>
    </xf>
    <xf numFmtId="9" fontId="14" fillId="0" borderId="31" xfId="0" applyNumberFormat="1" applyFont="1" applyFill="1" applyBorder="1" applyAlignment="1">
      <alignment horizontal="center" vertical="center"/>
    </xf>
    <xf numFmtId="9" fontId="14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9" fontId="14" fillId="0" borderId="3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72" fontId="14" fillId="0" borderId="63" xfId="0" applyNumberFormat="1" applyFont="1" applyFill="1" applyBorder="1" applyAlignment="1">
      <alignment horizontal="center" vertical="center"/>
    </xf>
    <xf numFmtId="172" fontId="14" fillId="0" borderId="16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9" fontId="12" fillId="0" borderId="31" xfId="0" applyNumberFormat="1" applyFont="1" applyFill="1" applyBorder="1" applyAlignment="1">
      <alignment horizontal="center" vertical="center"/>
    </xf>
    <xf numFmtId="9" fontId="12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3" fontId="6" fillId="0" borderId="64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172" fontId="12" fillId="0" borderId="64" xfId="0" applyNumberFormat="1" applyFont="1" applyFill="1" applyBorder="1" applyAlignment="1">
      <alignment horizontal="center" vertical="center"/>
    </xf>
    <xf numFmtId="172" fontId="12" fillId="0" borderId="5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72" fontId="9" fillId="0" borderId="23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9" fontId="10" fillId="0" borderId="22" xfId="55" applyNumberFormat="1" applyFont="1" applyFill="1" applyBorder="1" applyAlignment="1">
      <alignment horizontal="center" vertical="center"/>
    </xf>
    <xf numFmtId="9" fontId="10" fillId="0" borderId="14" xfId="55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vertical="center"/>
    </xf>
    <xf numFmtId="0" fontId="16" fillId="0" borderId="0" xfId="56" applyFont="1">
      <alignment vertical="top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6" fillId="0" borderId="57" xfId="0" applyNumberFormat="1" applyFont="1" applyFill="1" applyBorder="1" applyAlignment="1">
      <alignment horizontal="center" vertical="center"/>
    </xf>
    <xf numFmtId="172" fontId="6" fillId="0" borderId="58" xfId="0" applyNumberFormat="1" applyFont="1" applyFill="1" applyBorder="1" applyAlignment="1">
      <alignment horizontal="center" vertical="center"/>
    </xf>
    <xf numFmtId="172" fontId="6" fillId="0" borderId="59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center" vertical="center"/>
    </xf>
    <xf numFmtId="9" fontId="9" fillId="0" borderId="66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3" fontId="5" fillId="33" borderId="0" xfId="0" applyNumberFormat="1" applyFont="1" applyFill="1" applyAlignment="1">
      <alignment horizontal="left" vertical="center"/>
    </xf>
    <xf numFmtId="9" fontId="5" fillId="0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172" fontId="5" fillId="33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left" vertical="center"/>
    </xf>
    <xf numFmtId="9" fontId="0" fillId="0" borderId="0" xfId="0" applyNumberFormat="1" applyFont="1" applyFill="1" applyAlignment="1">
      <alignment/>
    </xf>
    <xf numFmtId="9" fontId="5" fillId="0" borderId="0" xfId="0" applyNumberFormat="1" applyFont="1" applyFill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72" fontId="4" fillId="0" borderId="68" xfId="0" applyNumberFormat="1" applyFont="1" applyFill="1" applyBorder="1" applyAlignment="1">
      <alignment horizontal="center" vertical="center" wrapText="1"/>
    </xf>
    <xf numFmtId="172" fontId="4" fillId="0" borderId="53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9" fontId="4" fillId="0" borderId="64" xfId="0" applyNumberFormat="1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9" fontId="4" fillId="0" borderId="4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84" xfId="0" applyNumberFormat="1" applyFont="1" applyFill="1" applyBorder="1" applyAlignment="1">
      <alignment horizontal="center" vertical="center" wrapText="1"/>
    </xf>
    <xf numFmtId="172" fontId="4" fillId="0" borderId="90" xfId="0" applyNumberFormat="1" applyFont="1" applyFill="1" applyBorder="1" applyAlignment="1">
      <alignment horizontal="center" vertical="center" wrapText="1"/>
    </xf>
    <xf numFmtId="172" fontId="4" fillId="0" borderId="9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60" xfId="0" applyNumberFormat="1" applyFont="1" applyFill="1" applyBorder="1" applyAlignment="1">
      <alignment horizontal="center" vertical="center" wrapText="1"/>
    </xf>
    <xf numFmtId="172" fontId="4" fillId="0" borderId="48" xfId="0" applyNumberFormat="1" applyFont="1" applyFill="1" applyBorder="1" applyAlignment="1">
      <alignment horizontal="center" vertical="center" wrapText="1"/>
    </xf>
    <xf numFmtId="172" fontId="4" fillId="0" borderId="5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0\Data\jaarrapport%202020%20hoofdstuk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6">
          <cell r="A176" t="str">
            <v>00 Inconnu</v>
          </cell>
          <cell r="B176">
            <v>75</v>
          </cell>
          <cell r="C176">
            <v>62</v>
          </cell>
          <cell r="D176">
            <v>11</v>
          </cell>
          <cell r="E176">
            <v>1</v>
          </cell>
          <cell r="F176">
            <v>149</v>
          </cell>
          <cell r="G176">
            <v>260</v>
          </cell>
          <cell r="H176">
            <v>360</v>
          </cell>
          <cell r="I176">
            <v>94</v>
          </cell>
          <cell r="J176">
            <v>3</v>
          </cell>
          <cell r="K176">
            <v>717</v>
          </cell>
          <cell r="L176">
            <v>84</v>
          </cell>
          <cell r="M176">
            <v>135</v>
          </cell>
          <cell r="N176">
            <v>46</v>
          </cell>
          <cell r="O176">
            <v>2</v>
          </cell>
          <cell r="P176">
            <v>267</v>
          </cell>
          <cell r="Q176">
            <v>1133</v>
          </cell>
        </row>
        <row r="177">
          <cell r="A177" t="str">
            <v>10 Déviation par problème électrique, explosion, feu - non précisé</v>
          </cell>
          <cell r="B177">
            <v>1</v>
          </cell>
          <cell r="C177">
            <v>2</v>
          </cell>
          <cell r="D177">
            <v>0</v>
          </cell>
          <cell r="E177">
            <v>0</v>
          </cell>
          <cell r="F177">
            <v>3</v>
          </cell>
          <cell r="G177">
            <v>1</v>
          </cell>
          <cell r="H177">
            <v>1</v>
          </cell>
          <cell r="I177">
            <v>0</v>
          </cell>
          <cell r="J177">
            <v>0</v>
          </cell>
          <cell r="K177">
            <v>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5</v>
          </cell>
        </row>
        <row r="178">
          <cell r="A178" t="str">
            <v>11 Problème électrique par défaillance dans l'installation - entraînant un contact indirect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</row>
        <row r="179">
          <cell r="A179" t="str">
            <v>14 Incendie, embrasement</v>
          </cell>
          <cell r="B179">
            <v>0</v>
          </cell>
          <cell r="C179">
            <v>0</v>
          </cell>
          <cell r="D179">
            <v>1</v>
          </cell>
          <cell r="E179">
            <v>0</v>
          </cell>
          <cell r="F179">
            <v>1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1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1</v>
          </cell>
          <cell r="Q179">
            <v>3</v>
          </cell>
        </row>
        <row r="180">
          <cell r="A180" t="str">
            <v>19 Autre déviation connue du groupe 10 nlcd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1</v>
          </cell>
          <cell r="G180">
            <v>6</v>
          </cell>
          <cell r="H180">
            <v>5</v>
          </cell>
          <cell r="I180">
            <v>2</v>
          </cell>
          <cell r="J180">
            <v>0</v>
          </cell>
          <cell r="K180">
            <v>13</v>
          </cell>
          <cell r="L180">
            <v>1</v>
          </cell>
          <cell r="M180">
            <v>2</v>
          </cell>
          <cell r="N180">
            <v>2</v>
          </cell>
          <cell r="O180">
            <v>0</v>
          </cell>
          <cell r="P180">
            <v>5</v>
          </cell>
          <cell r="Q180">
            <v>19</v>
          </cell>
        </row>
        <row r="181">
          <cell r="A181" t="str">
            <v>20 Déviation par débordement, renversement, fuite, écoulement, vaporisation, dégagement - non précisé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5</v>
          </cell>
          <cell r="H181">
            <v>1</v>
          </cell>
          <cell r="I181">
            <v>1</v>
          </cell>
          <cell r="J181">
            <v>0</v>
          </cell>
          <cell r="K181">
            <v>7</v>
          </cell>
          <cell r="L181">
            <v>1</v>
          </cell>
          <cell r="M181">
            <v>3</v>
          </cell>
          <cell r="N181">
            <v>0</v>
          </cell>
          <cell r="O181">
            <v>0</v>
          </cell>
          <cell r="P181">
            <v>4</v>
          </cell>
          <cell r="Q181">
            <v>11</v>
          </cell>
        </row>
        <row r="182">
          <cell r="A182" t="str">
            <v>21 à l'état de solide - débordement, renversement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3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1</v>
          </cell>
          <cell r="Q182">
            <v>4</v>
          </cell>
        </row>
        <row r="183">
          <cell r="A183" t="str">
            <v>22 à l'état de liquide - fuite, suintement, écouleemnt, éclaboussure, aspersion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5</v>
          </cell>
          <cell r="H183">
            <v>3</v>
          </cell>
          <cell r="I183">
            <v>0</v>
          </cell>
          <cell r="J183">
            <v>0</v>
          </cell>
          <cell r="K183">
            <v>8</v>
          </cell>
          <cell r="L183">
            <v>3</v>
          </cell>
          <cell r="M183">
            <v>0</v>
          </cell>
          <cell r="N183">
            <v>0</v>
          </cell>
          <cell r="O183">
            <v>0</v>
          </cell>
          <cell r="P183">
            <v>3</v>
          </cell>
          <cell r="Q183">
            <v>11</v>
          </cell>
        </row>
        <row r="184">
          <cell r="A184" t="str">
            <v>23 à l'état gazeux - vaporisation, formation d'aérosol, formation de gaz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3</v>
          </cell>
          <cell r="H184">
            <v>0</v>
          </cell>
          <cell r="I184">
            <v>0</v>
          </cell>
          <cell r="J184">
            <v>0</v>
          </cell>
          <cell r="K184">
            <v>3</v>
          </cell>
          <cell r="L184">
            <v>1</v>
          </cell>
          <cell r="M184">
            <v>0</v>
          </cell>
          <cell r="N184">
            <v>0</v>
          </cell>
          <cell r="O184">
            <v>0</v>
          </cell>
          <cell r="P184">
            <v>1</v>
          </cell>
          <cell r="Q184">
            <v>4</v>
          </cell>
        </row>
        <row r="185">
          <cell r="A185" t="str">
            <v>24 Pulvérulent - génération de fumée, émission de poussières, particules</v>
          </cell>
          <cell r="B185">
            <v>2</v>
          </cell>
          <cell r="C185">
            <v>0</v>
          </cell>
          <cell r="D185">
            <v>0</v>
          </cell>
          <cell r="E185">
            <v>0</v>
          </cell>
          <cell r="F185">
            <v>2</v>
          </cell>
          <cell r="G185">
            <v>5</v>
          </cell>
          <cell r="H185">
            <v>1</v>
          </cell>
          <cell r="I185">
            <v>0</v>
          </cell>
          <cell r="J185">
            <v>0</v>
          </cell>
          <cell r="K185">
            <v>6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2</v>
          </cell>
          <cell r="Q185">
            <v>10</v>
          </cell>
        </row>
        <row r="186">
          <cell r="A186" t="str">
            <v>29 Autre déviation connue du groupe 20 nlcd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  <cell r="K186">
            <v>2</v>
          </cell>
          <cell r="L186">
            <v>1</v>
          </cell>
          <cell r="M186">
            <v>1</v>
          </cell>
          <cell r="N186">
            <v>0</v>
          </cell>
          <cell r="O186">
            <v>0</v>
          </cell>
          <cell r="P186">
            <v>2</v>
          </cell>
          <cell r="Q186">
            <v>4</v>
          </cell>
        </row>
        <row r="187">
          <cell r="A187" t="str">
            <v>30 Rupture, bris, éclatement, glissade, chute, effondrement d'agent matériel - non précisé</v>
          </cell>
          <cell r="B187">
            <v>7</v>
          </cell>
          <cell r="C187">
            <v>5</v>
          </cell>
          <cell r="D187">
            <v>1</v>
          </cell>
          <cell r="E187">
            <v>0</v>
          </cell>
          <cell r="F187">
            <v>13</v>
          </cell>
          <cell r="G187">
            <v>22</v>
          </cell>
          <cell r="H187">
            <v>35</v>
          </cell>
          <cell r="I187">
            <v>9</v>
          </cell>
          <cell r="J187">
            <v>0</v>
          </cell>
          <cell r="K187">
            <v>66</v>
          </cell>
          <cell r="L187">
            <v>11</v>
          </cell>
          <cell r="M187">
            <v>9</v>
          </cell>
          <cell r="N187">
            <v>7</v>
          </cell>
          <cell r="O187">
            <v>0</v>
          </cell>
          <cell r="P187">
            <v>27</v>
          </cell>
          <cell r="Q187">
            <v>106</v>
          </cell>
        </row>
        <row r="188">
          <cell r="A188" t="str">
            <v>31 Rupture de matériel, aux joints, aux connexions</v>
          </cell>
          <cell r="B188">
            <v>2</v>
          </cell>
          <cell r="C188">
            <v>0</v>
          </cell>
          <cell r="D188">
            <v>0</v>
          </cell>
          <cell r="E188">
            <v>0</v>
          </cell>
          <cell r="F188">
            <v>2</v>
          </cell>
          <cell r="G188">
            <v>0</v>
          </cell>
          <cell r="H188">
            <v>4</v>
          </cell>
          <cell r="I188">
            <v>0</v>
          </cell>
          <cell r="J188">
            <v>0</v>
          </cell>
          <cell r="K188">
            <v>4</v>
          </cell>
          <cell r="L188">
            <v>1</v>
          </cell>
          <cell r="M188">
            <v>3</v>
          </cell>
          <cell r="N188">
            <v>1</v>
          </cell>
          <cell r="O188">
            <v>0</v>
          </cell>
          <cell r="P188">
            <v>5</v>
          </cell>
          <cell r="Q188">
            <v>11</v>
          </cell>
        </row>
        <row r="189">
          <cell r="A189" t="str">
            <v>32 Rupture, éclatement, causant des éclats</v>
          </cell>
          <cell r="B189">
            <v>3</v>
          </cell>
          <cell r="C189">
            <v>0</v>
          </cell>
          <cell r="D189">
            <v>0</v>
          </cell>
          <cell r="E189">
            <v>0</v>
          </cell>
          <cell r="F189">
            <v>3</v>
          </cell>
          <cell r="G189">
            <v>3</v>
          </cell>
          <cell r="H189">
            <v>2</v>
          </cell>
          <cell r="I189">
            <v>0</v>
          </cell>
          <cell r="J189">
            <v>0</v>
          </cell>
          <cell r="K189">
            <v>5</v>
          </cell>
          <cell r="L189">
            <v>2</v>
          </cell>
          <cell r="M189">
            <v>1</v>
          </cell>
          <cell r="N189">
            <v>0</v>
          </cell>
          <cell r="O189">
            <v>0</v>
          </cell>
          <cell r="P189">
            <v>3</v>
          </cell>
          <cell r="Q189">
            <v>11</v>
          </cell>
        </row>
        <row r="190">
          <cell r="A190" t="str">
            <v>33 Glissade, chute, effondrement d'agent matériel - supérieur</v>
          </cell>
          <cell r="B190">
            <v>3</v>
          </cell>
          <cell r="C190">
            <v>4</v>
          </cell>
          <cell r="D190">
            <v>1</v>
          </cell>
          <cell r="E190">
            <v>0</v>
          </cell>
          <cell r="F190">
            <v>8</v>
          </cell>
          <cell r="G190">
            <v>32</v>
          </cell>
          <cell r="H190">
            <v>37</v>
          </cell>
          <cell r="I190">
            <v>8</v>
          </cell>
          <cell r="J190">
            <v>0</v>
          </cell>
          <cell r="K190">
            <v>77</v>
          </cell>
          <cell r="L190">
            <v>7</v>
          </cell>
          <cell r="M190">
            <v>12</v>
          </cell>
          <cell r="N190">
            <v>3</v>
          </cell>
          <cell r="O190">
            <v>0</v>
          </cell>
          <cell r="P190">
            <v>22</v>
          </cell>
          <cell r="Q190">
            <v>107</v>
          </cell>
        </row>
        <row r="191">
          <cell r="A191" t="str">
            <v>34 Glissade, chute, effondrement d'agent matériel - inférieur</v>
          </cell>
          <cell r="B191">
            <v>11</v>
          </cell>
          <cell r="C191">
            <v>6</v>
          </cell>
          <cell r="D191">
            <v>0</v>
          </cell>
          <cell r="E191">
            <v>0</v>
          </cell>
          <cell r="F191">
            <v>17</v>
          </cell>
          <cell r="G191">
            <v>29</v>
          </cell>
          <cell r="H191">
            <v>26</v>
          </cell>
          <cell r="I191">
            <v>9</v>
          </cell>
          <cell r="J191">
            <v>0</v>
          </cell>
          <cell r="K191">
            <v>64</v>
          </cell>
          <cell r="L191">
            <v>17</v>
          </cell>
          <cell r="M191">
            <v>8</v>
          </cell>
          <cell r="N191">
            <v>5</v>
          </cell>
          <cell r="O191">
            <v>0</v>
          </cell>
          <cell r="P191">
            <v>30</v>
          </cell>
          <cell r="Q191">
            <v>111</v>
          </cell>
        </row>
        <row r="192">
          <cell r="A192" t="str">
            <v>35 Glissade, chute, effondrement d'agent matériel - de plain-pied</v>
          </cell>
          <cell r="B192">
            <v>14</v>
          </cell>
          <cell r="C192">
            <v>14</v>
          </cell>
          <cell r="D192">
            <v>2</v>
          </cell>
          <cell r="E192">
            <v>0</v>
          </cell>
          <cell r="F192">
            <v>30</v>
          </cell>
          <cell r="G192">
            <v>93</v>
          </cell>
          <cell r="H192">
            <v>98</v>
          </cell>
          <cell r="I192">
            <v>23</v>
          </cell>
          <cell r="J192">
            <v>0</v>
          </cell>
          <cell r="K192">
            <v>214</v>
          </cell>
          <cell r="L192">
            <v>42</v>
          </cell>
          <cell r="M192">
            <v>54</v>
          </cell>
          <cell r="N192">
            <v>19</v>
          </cell>
          <cell r="O192">
            <v>0</v>
          </cell>
          <cell r="P192">
            <v>115</v>
          </cell>
          <cell r="Q192">
            <v>359</v>
          </cell>
        </row>
        <row r="193">
          <cell r="A193" t="str">
            <v>39 Autre déviation connue du groupe 30 nlcd</v>
          </cell>
          <cell r="B193">
            <v>3</v>
          </cell>
          <cell r="C193">
            <v>1</v>
          </cell>
          <cell r="D193">
            <v>0</v>
          </cell>
          <cell r="E193">
            <v>0</v>
          </cell>
          <cell r="F193">
            <v>4</v>
          </cell>
          <cell r="G193">
            <v>14</v>
          </cell>
          <cell r="H193">
            <v>9</v>
          </cell>
          <cell r="I193">
            <v>4</v>
          </cell>
          <cell r="J193">
            <v>0</v>
          </cell>
          <cell r="K193">
            <v>27</v>
          </cell>
          <cell r="L193">
            <v>3</v>
          </cell>
          <cell r="M193">
            <v>7</v>
          </cell>
          <cell r="N193">
            <v>0</v>
          </cell>
          <cell r="O193">
            <v>0</v>
          </cell>
          <cell r="P193">
            <v>10</v>
          </cell>
          <cell r="Q193">
            <v>41</v>
          </cell>
        </row>
        <row r="194">
          <cell r="A194" t="str">
            <v>40 Perte, totale ou partielle de contrôle de machine, moyen de transport - équipement de manutention, outil à main, objet, animal - non précisé</v>
          </cell>
          <cell r="B194">
            <v>59</v>
          </cell>
          <cell r="C194">
            <v>71</v>
          </cell>
          <cell r="D194">
            <v>13</v>
          </cell>
          <cell r="E194">
            <v>1</v>
          </cell>
          <cell r="F194">
            <v>144</v>
          </cell>
          <cell r="G194">
            <v>252</v>
          </cell>
          <cell r="H194">
            <v>332</v>
          </cell>
          <cell r="I194">
            <v>98</v>
          </cell>
          <cell r="J194">
            <v>0</v>
          </cell>
          <cell r="K194">
            <v>682</v>
          </cell>
          <cell r="L194">
            <v>78</v>
          </cell>
          <cell r="M194">
            <v>97</v>
          </cell>
          <cell r="N194">
            <v>46</v>
          </cell>
          <cell r="O194">
            <v>0</v>
          </cell>
          <cell r="P194">
            <v>221</v>
          </cell>
          <cell r="Q194">
            <v>1047</v>
          </cell>
        </row>
        <row r="195">
          <cell r="A195" t="str">
            <v>41 Perte, totale ou partielle de contrôle de machine ou de la matière travaillée par la machine</v>
          </cell>
          <cell r="B195">
            <v>2</v>
          </cell>
          <cell r="C195">
            <v>1</v>
          </cell>
          <cell r="D195">
            <v>1</v>
          </cell>
          <cell r="E195">
            <v>0</v>
          </cell>
          <cell r="F195">
            <v>4</v>
          </cell>
          <cell r="G195">
            <v>6</v>
          </cell>
          <cell r="H195">
            <v>5</v>
          </cell>
          <cell r="I195">
            <v>3</v>
          </cell>
          <cell r="J195">
            <v>0</v>
          </cell>
          <cell r="K195">
            <v>14</v>
          </cell>
          <cell r="L195">
            <v>9</v>
          </cell>
          <cell r="M195">
            <v>2</v>
          </cell>
          <cell r="N195">
            <v>1</v>
          </cell>
          <cell r="O195">
            <v>0</v>
          </cell>
          <cell r="P195">
            <v>12</v>
          </cell>
          <cell r="Q195">
            <v>30</v>
          </cell>
        </row>
        <row r="196">
          <cell r="A196" t="str">
            <v>42 Perte, totale ou partielle de contrôle de moyen de transport - d'équipement de manutention</v>
          </cell>
          <cell r="B196">
            <v>466</v>
          </cell>
          <cell r="C196">
            <v>585</v>
          </cell>
          <cell r="D196">
            <v>103</v>
          </cell>
          <cell r="E196">
            <v>2</v>
          </cell>
          <cell r="F196">
            <v>1156</v>
          </cell>
          <cell r="G196">
            <v>1556</v>
          </cell>
          <cell r="H196">
            <v>2292</v>
          </cell>
          <cell r="I196">
            <v>602</v>
          </cell>
          <cell r="J196">
            <v>8</v>
          </cell>
          <cell r="K196">
            <v>4458</v>
          </cell>
          <cell r="L196">
            <v>520</v>
          </cell>
          <cell r="M196">
            <v>706</v>
          </cell>
          <cell r="N196">
            <v>339</v>
          </cell>
          <cell r="O196">
            <v>2</v>
          </cell>
          <cell r="P196">
            <v>1567</v>
          </cell>
          <cell r="Q196">
            <v>7181</v>
          </cell>
        </row>
        <row r="197">
          <cell r="A197" t="str">
            <v>43 Perte, totale ou partielle de contrôle d'outil à main ou de la matière travaillée par l'outil</v>
          </cell>
          <cell r="B197">
            <v>4</v>
          </cell>
          <cell r="C197">
            <v>2</v>
          </cell>
          <cell r="D197">
            <v>1</v>
          </cell>
          <cell r="E197">
            <v>0</v>
          </cell>
          <cell r="F197">
            <v>7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9</v>
          </cell>
          <cell r="L197">
            <v>1</v>
          </cell>
          <cell r="M197">
            <v>0</v>
          </cell>
          <cell r="N197">
            <v>1</v>
          </cell>
          <cell r="O197">
            <v>0</v>
          </cell>
          <cell r="P197">
            <v>2</v>
          </cell>
          <cell r="Q197">
            <v>18</v>
          </cell>
        </row>
        <row r="198">
          <cell r="A198" t="str">
            <v>44 Perte, totale ou partielle de contrôle d'objet, porté, déplacé, manipulé etc.</v>
          </cell>
          <cell r="B198">
            <v>9</v>
          </cell>
          <cell r="C198">
            <v>12</v>
          </cell>
          <cell r="D198">
            <v>0</v>
          </cell>
          <cell r="E198">
            <v>0</v>
          </cell>
          <cell r="F198">
            <v>21</v>
          </cell>
          <cell r="G198">
            <v>23</v>
          </cell>
          <cell r="H198">
            <v>35</v>
          </cell>
          <cell r="I198">
            <v>10</v>
          </cell>
          <cell r="J198">
            <v>0</v>
          </cell>
          <cell r="K198">
            <v>68</v>
          </cell>
          <cell r="L198">
            <v>10</v>
          </cell>
          <cell r="M198">
            <v>19</v>
          </cell>
          <cell r="N198">
            <v>2</v>
          </cell>
          <cell r="O198">
            <v>0</v>
          </cell>
          <cell r="P198">
            <v>31</v>
          </cell>
          <cell r="Q198">
            <v>120</v>
          </cell>
        </row>
        <row r="199">
          <cell r="A199" t="str">
            <v>45 Perte, totale ou partielle de contrôle d'animal</v>
          </cell>
          <cell r="B199">
            <v>1</v>
          </cell>
          <cell r="C199">
            <v>1</v>
          </cell>
          <cell r="D199">
            <v>0</v>
          </cell>
          <cell r="E199">
            <v>0</v>
          </cell>
          <cell r="F199">
            <v>2</v>
          </cell>
          <cell r="G199">
            <v>1</v>
          </cell>
          <cell r="H199">
            <v>6</v>
          </cell>
          <cell r="I199">
            <v>0</v>
          </cell>
          <cell r="J199">
            <v>0</v>
          </cell>
          <cell r="K199">
            <v>7</v>
          </cell>
          <cell r="L199">
            <v>3</v>
          </cell>
          <cell r="M199">
            <v>1</v>
          </cell>
          <cell r="N199">
            <v>0</v>
          </cell>
          <cell r="O199">
            <v>0</v>
          </cell>
          <cell r="P199">
            <v>4</v>
          </cell>
          <cell r="Q199">
            <v>13</v>
          </cell>
        </row>
        <row r="200">
          <cell r="A200" t="str">
            <v>49 Autre déviation connue du groupe 40 nlcd</v>
          </cell>
          <cell r="B200">
            <v>3</v>
          </cell>
          <cell r="C200">
            <v>13</v>
          </cell>
          <cell r="D200">
            <v>2</v>
          </cell>
          <cell r="E200">
            <v>0</v>
          </cell>
          <cell r="F200">
            <v>18</v>
          </cell>
          <cell r="G200">
            <v>30</v>
          </cell>
          <cell r="H200">
            <v>34</v>
          </cell>
          <cell r="I200">
            <v>14</v>
          </cell>
          <cell r="J200">
            <v>0</v>
          </cell>
          <cell r="K200">
            <v>78</v>
          </cell>
          <cell r="L200">
            <v>8</v>
          </cell>
          <cell r="M200">
            <v>10</v>
          </cell>
          <cell r="N200">
            <v>3</v>
          </cell>
          <cell r="O200">
            <v>0</v>
          </cell>
          <cell r="P200">
            <v>21</v>
          </cell>
          <cell r="Q200">
            <v>117</v>
          </cell>
        </row>
        <row r="201">
          <cell r="A201" t="str">
            <v>50 Glissade ou trébuchement avec chute, chute de personne - non précisé</v>
          </cell>
          <cell r="B201">
            <v>29</v>
          </cell>
          <cell r="C201">
            <v>34</v>
          </cell>
          <cell r="D201">
            <v>6</v>
          </cell>
          <cell r="E201">
            <v>0</v>
          </cell>
          <cell r="F201">
            <v>69</v>
          </cell>
          <cell r="G201">
            <v>153</v>
          </cell>
          <cell r="H201">
            <v>214</v>
          </cell>
          <cell r="I201">
            <v>50</v>
          </cell>
          <cell r="J201">
            <v>1</v>
          </cell>
          <cell r="K201">
            <v>418</v>
          </cell>
          <cell r="L201">
            <v>89</v>
          </cell>
          <cell r="M201">
            <v>129</v>
          </cell>
          <cell r="N201">
            <v>63</v>
          </cell>
          <cell r="O201">
            <v>0</v>
          </cell>
          <cell r="P201">
            <v>281</v>
          </cell>
          <cell r="Q201">
            <v>768</v>
          </cell>
        </row>
        <row r="202">
          <cell r="A202" t="str">
            <v>51 Chute de personne - de hauteur</v>
          </cell>
          <cell r="B202">
            <v>6</v>
          </cell>
          <cell r="C202">
            <v>19</v>
          </cell>
          <cell r="D202">
            <v>6</v>
          </cell>
          <cell r="E202">
            <v>0</v>
          </cell>
          <cell r="F202">
            <v>31</v>
          </cell>
          <cell r="G202">
            <v>77</v>
          </cell>
          <cell r="H202">
            <v>86</v>
          </cell>
          <cell r="I202">
            <v>33</v>
          </cell>
          <cell r="J202">
            <v>0</v>
          </cell>
          <cell r="K202">
            <v>196</v>
          </cell>
          <cell r="L202">
            <v>34</v>
          </cell>
          <cell r="M202">
            <v>42</v>
          </cell>
          <cell r="N202">
            <v>18</v>
          </cell>
          <cell r="O202">
            <v>0</v>
          </cell>
          <cell r="P202">
            <v>94</v>
          </cell>
          <cell r="Q202">
            <v>321</v>
          </cell>
        </row>
        <row r="203">
          <cell r="A203" t="str">
            <v>52 Glissade ou trébuchement avec chute, chute de personne - de plain-pied</v>
          </cell>
          <cell r="B203">
            <v>73</v>
          </cell>
          <cell r="C203">
            <v>82</v>
          </cell>
          <cell r="D203">
            <v>17</v>
          </cell>
          <cell r="E203">
            <v>0</v>
          </cell>
          <cell r="F203">
            <v>172</v>
          </cell>
          <cell r="G203">
            <v>352</v>
          </cell>
          <cell r="H203">
            <v>492</v>
          </cell>
          <cell r="I203">
            <v>137</v>
          </cell>
          <cell r="J203">
            <v>0</v>
          </cell>
          <cell r="K203">
            <v>981</v>
          </cell>
          <cell r="L203">
            <v>209</v>
          </cell>
          <cell r="M203">
            <v>304</v>
          </cell>
          <cell r="N203">
            <v>126</v>
          </cell>
          <cell r="O203">
            <v>0</v>
          </cell>
          <cell r="P203">
            <v>639</v>
          </cell>
          <cell r="Q203">
            <v>1792</v>
          </cell>
        </row>
        <row r="204">
          <cell r="A204" t="str">
            <v>59 Autre déviation connue du groupe 50 nlcd</v>
          </cell>
          <cell r="B204">
            <v>9</v>
          </cell>
          <cell r="C204">
            <v>7</v>
          </cell>
          <cell r="D204">
            <v>2</v>
          </cell>
          <cell r="E204">
            <v>0</v>
          </cell>
          <cell r="F204">
            <v>18</v>
          </cell>
          <cell r="G204">
            <v>36</v>
          </cell>
          <cell r="H204">
            <v>29</v>
          </cell>
          <cell r="I204">
            <v>5</v>
          </cell>
          <cell r="J204">
            <v>0</v>
          </cell>
          <cell r="K204">
            <v>70</v>
          </cell>
          <cell r="L204">
            <v>19</v>
          </cell>
          <cell r="M204">
            <v>14</v>
          </cell>
          <cell r="N204">
            <v>11</v>
          </cell>
          <cell r="O204">
            <v>0</v>
          </cell>
          <cell r="P204">
            <v>44</v>
          </cell>
          <cell r="Q204">
            <v>132</v>
          </cell>
        </row>
        <row r="205">
          <cell r="A205" t="str">
            <v>60 Mouvement du corps sans contrainte physique - non précisé</v>
          </cell>
          <cell r="B205">
            <v>2</v>
          </cell>
          <cell r="C205">
            <v>5</v>
          </cell>
          <cell r="D205">
            <v>1</v>
          </cell>
          <cell r="E205">
            <v>0</v>
          </cell>
          <cell r="F205">
            <v>8</v>
          </cell>
          <cell r="G205">
            <v>14</v>
          </cell>
          <cell r="H205">
            <v>20</v>
          </cell>
          <cell r="I205">
            <v>4</v>
          </cell>
          <cell r="J205">
            <v>0</v>
          </cell>
          <cell r="K205">
            <v>38</v>
          </cell>
          <cell r="L205">
            <v>9</v>
          </cell>
          <cell r="M205">
            <v>14</v>
          </cell>
          <cell r="N205">
            <v>3</v>
          </cell>
          <cell r="O205">
            <v>0</v>
          </cell>
          <cell r="P205">
            <v>26</v>
          </cell>
          <cell r="Q205">
            <v>72</v>
          </cell>
        </row>
        <row r="206">
          <cell r="A206" t="str">
            <v>61 En marchant sur un objet coupant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1</v>
          </cell>
          <cell r="H206">
            <v>2</v>
          </cell>
          <cell r="I206">
            <v>0</v>
          </cell>
          <cell r="J206">
            <v>0</v>
          </cell>
          <cell r="K206">
            <v>3</v>
          </cell>
          <cell r="L206">
            <v>1</v>
          </cell>
          <cell r="M206">
            <v>0</v>
          </cell>
          <cell r="N206">
            <v>0</v>
          </cell>
          <cell r="O206">
            <v>0</v>
          </cell>
          <cell r="P206">
            <v>1</v>
          </cell>
          <cell r="Q206">
            <v>4</v>
          </cell>
        </row>
        <row r="207">
          <cell r="A207" t="str">
            <v>62 En s'agenouillant, s'asseyant, s'appuyant contre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1</v>
          </cell>
          <cell r="H207">
            <v>3</v>
          </cell>
          <cell r="I207">
            <v>0</v>
          </cell>
          <cell r="J207">
            <v>0</v>
          </cell>
          <cell r="K207">
            <v>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4</v>
          </cell>
        </row>
        <row r="208">
          <cell r="A208" t="str">
            <v>63 En étant attrapé, entraîné, par quelque chose ou par son élan</v>
          </cell>
          <cell r="B208">
            <v>119</v>
          </cell>
          <cell r="C208">
            <v>190</v>
          </cell>
          <cell r="D208">
            <v>27</v>
          </cell>
          <cell r="E208">
            <v>0</v>
          </cell>
          <cell r="F208">
            <v>336</v>
          </cell>
          <cell r="G208">
            <v>414</v>
          </cell>
          <cell r="H208">
            <v>617</v>
          </cell>
          <cell r="I208">
            <v>151</v>
          </cell>
          <cell r="J208">
            <v>11</v>
          </cell>
          <cell r="K208">
            <v>1193</v>
          </cell>
          <cell r="L208">
            <v>122</v>
          </cell>
          <cell r="M208">
            <v>175</v>
          </cell>
          <cell r="N208">
            <v>65</v>
          </cell>
          <cell r="O208">
            <v>4</v>
          </cell>
          <cell r="P208">
            <v>366</v>
          </cell>
          <cell r="Q208">
            <v>1895</v>
          </cell>
        </row>
        <row r="209">
          <cell r="A209" t="str">
            <v>64 Mouvements non coordonnés, gestes intempestifs, inopportuns</v>
          </cell>
          <cell r="B209">
            <v>31</v>
          </cell>
          <cell r="C209">
            <v>45</v>
          </cell>
          <cell r="D209">
            <v>5</v>
          </cell>
          <cell r="E209">
            <v>0</v>
          </cell>
          <cell r="F209">
            <v>81</v>
          </cell>
          <cell r="G209">
            <v>121</v>
          </cell>
          <cell r="H209">
            <v>150</v>
          </cell>
          <cell r="I209">
            <v>28</v>
          </cell>
          <cell r="J209">
            <v>0</v>
          </cell>
          <cell r="K209">
            <v>299</v>
          </cell>
          <cell r="L209">
            <v>50</v>
          </cell>
          <cell r="M209">
            <v>68</v>
          </cell>
          <cell r="N209">
            <v>23</v>
          </cell>
          <cell r="O209">
            <v>0</v>
          </cell>
          <cell r="P209">
            <v>141</v>
          </cell>
          <cell r="Q209">
            <v>521</v>
          </cell>
        </row>
        <row r="210">
          <cell r="A210" t="str">
            <v>69 Autre déviation connue du groupe 60 nlcd</v>
          </cell>
          <cell r="B210">
            <v>2</v>
          </cell>
          <cell r="C210">
            <v>2</v>
          </cell>
          <cell r="D210">
            <v>0</v>
          </cell>
          <cell r="E210">
            <v>0</v>
          </cell>
          <cell r="F210">
            <v>4</v>
          </cell>
          <cell r="G210">
            <v>8</v>
          </cell>
          <cell r="H210">
            <v>10</v>
          </cell>
          <cell r="I210">
            <v>7</v>
          </cell>
          <cell r="J210">
            <v>0</v>
          </cell>
          <cell r="K210">
            <v>25</v>
          </cell>
          <cell r="L210">
            <v>8</v>
          </cell>
          <cell r="M210">
            <v>15</v>
          </cell>
          <cell r="N210">
            <v>1</v>
          </cell>
          <cell r="O210">
            <v>0</v>
          </cell>
          <cell r="P210">
            <v>24</v>
          </cell>
          <cell r="Q210">
            <v>53</v>
          </cell>
        </row>
        <row r="211">
          <cell r="A211" t="str">
            <v>70 Mouvements du corps sous ou avec contrainte physique</v>
          </cell>
          <cell r="B211">
            <v>6</v>
          </cell>
          <cell r="C211">
            <v>2</v>
          </cell>
          <cell r="D211">
            <v>0</v>
          </cell>
          <cell r="E211">
            <v>0</v>
          </cell>
          <cell r="F211">
            <v>8</v>
          </cell>
          <cell r="G211">
            <v>12</v>
          </cell>
          <cell r="H211">
            <v>21</v>
          </cell>
          <cell r="I211">
            <v>8</v>
          </cell>
          <cell r="J211">
            <v>0</v>
          </cell>
          <cell r="K211">
            <v>41</v>
          </cell>
          <cell r="L211">
            <v>14</v>
          </cell>
          <cell r="M211">
            <v>7</v>
          </cell>
          <cell r="N211">
            <v>4</v>
          </cell>
          <cell r="O211">
            <v>0</v>
          </cell>
          <cell r="P211">
            <v>25</v>
          </cell>
          <cell r="Q211">
            <v>74</v>
          </cell>
        </row>
        <row r="212">
          <cell r="A212" t="str">
            <v>71 En soulevant, en portant, en se levant</v>
          </cell>
          <cell r="B212">
            <v>1</v>
          </cell>
          <cell r="C212">
            <v>0</v>
          </cell>
          <cell r="D212">
            <v>0</v>
          </cell>
          <cell r="E212">
            <v>0</v>
          </cell>
          <cell r="F212">
            <v>1</v>
          </cell>
          <cell r="G212">
            <v>4</v>
          </cell>
          <cell r="H212">
            <v>6</v>
          </cell>
          <cell r="I212">
            <v>2</v>
          </cell>
          <cell r="J212">
            <v>0</v>
          </cell>
          <cell r="K212">
            <v>12</v>
          </cell>
          <cell r="L212">
            <v>3</v>
          </cell>
          <cell r="M212">
            <v>3</v>
          </cell>
          <cell r="N212">
            <v>0</v>
          </cell>
          <cell r="O212">
            <v>0</v>
          </cell>
          <cell r="P212">
            <v>6</v>
          </cell>
          <cell r="Q212">
            <v>19</v>
          </cell>
        </row>
        <row r="213">
          <cell r="A213" t="str">
            <v>72 En poussant, en tractant</v>
          </cell>
          <cell r="B213">
            <v>1</v>
          </cell>
          <cell r="C213">
            <v>2</v>
          </cell>
          <cell r="D213">
            <v>0</v>
          </cell>
          <cell r="E213">
            <v>0</v>
          </cell>
          <cell r="F213">
            <v>3</v>
          </cell>
          <cell r="G213">
            <v>2</v>
          </cell>
          <cell r="H213">
            <v>6</v>
          </cell>
          <cell r="I213">
            <v>0</v>
          </cell>
          <cell r="J213">
            <v>0</v>
          </cell>
          <cell r="K213">
            <v>8</v>
          </cell>
          <cell r="L213">
            <v>1</v>
          </cell>
          <cell r="M213">
            <v>1</v>
          </cell>
          <cell r="N213">
            <v>1</v>
          </cell>
          <cell r="O213">
            <v>0</v>
          </cell>
          <cell r="P213">
            <v>3</v>
          </cell>
          <cell r="Q213">
            <v>14</v>
          </cell>
        </row>
        <row r="214">
          <cell r="A214" t="str">
            <v>73 En déposant, en se baissant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1</v>
          </cell>
          <cell r="H214">
            <v>2</v>
          </cell>
          <cell r="I214">
            <v>0</v>
          </cell>
          <cell r="J214">
            <v>0</v>
          </cell>
          <cell r="K214">
            <v>3</v>
          </cell>
          <cell r="L214">
            <v>0</v>
          </cell>
          <cell r="M214">
            <v>1</v>
          </cell>
          <cell r="N214">
            <v>0</v>
          </cell>
          <cell r="O214">
            <v>0</v>
          </cell>
          <cell r="P214">
            <v>1</v>
          </cell>
          <cell r="Q214">
            <v>4</v>
          </cell>
        </row>
        <row r="215">
          <cell r="A215" t="str">
            <v>74 En torsion, en rotation, en se tournant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1</v>
          </cell>
          <cell r="J215">
            <v>0</v>
          </cell>
          <cell r="K215">
            <v>2</v>
          </cell>
          <cell r="L215">
            <v>1</v>
          </cell>
          <cell r="M215">
            <v>1</v>
          </cell>
          <cell r="N215">
            <v>1</v>
          </cell>
          <cell r="O215">
            <v>0</v>
          </cell>
          <cell r="P215">
            <v>3</v>
          </cell>
          <cell r="Q215">
            <v>5</v>
          </cell>
        </row>
        <row r="216">
          <cell r="A216" t="str">
            <v>75 En marchant lourdement, faux pas, glissade - sans chute</v>
          </cell>
          <cell r="B216">
            <v>3</v>
          </cell>
          <cell r="C216">
            <v>12</v>
          </cell>
          <cell r="D216">
            <v>3</v>
          </cell>
          <cell r="E216">
            <v>0</v>
          </cell>
          <cell r="F216">
            <v>18</v>
          </cell>
          <cell r="G216">
            <v>40</v>
          </cell>
          <cell r="H216">
            <v>51</v>
          </cell>
          <cell r="I216">
            <v>9</v>
          </cell>
          <cell r="J216">
            <v>0</v>
          </cell>
          <cell r="K216">
            <v>100</v>
          </cell>
          <cell r="L216">
            <v>19</v>
          </cell>
          <cell r="M216">
            <v>38</v>
          </cell>
          <cell r="N216">
            <v>14</v>
          </cell>
          <cell r="O216">
            <v>0</v>
          </cell>
          <cell r="P216">
            <v>71</v>
          </cell>
          <cell r="Q216">
            <v>189</v>
          </cell>
        </row>
        <row r="217">
          <cell r="A217" t="str">
            <v>79 Autre déviation connue du groupe 70 nlcd</v>
          </cell>
          <cell r="B217">
            <v>3</v>
          </cell>
          <cell r="C217">
            <v>3</v>
          </cell>
          <cell r="D217">
            <v>0</v>
          </cell>
          <cell r="E217">
            <v>0</v>
          </cell>
          <cell r="F217">
            <v>6</v>
          </cell>
          <cell r="G217">
            <v>13</v>
          </cell>
          <cell r="H217">
            <v>9</v>
          </cell>
          <cell r="I217">
            <v>2</v>
          </cell>
          <cell r="J217">
            <v>0</v>
          </cell>
          <cell r="K217">
            <v>24</v>
          </cell>
          <cell r="L217">
            <v>5</v>
          </cell>
          <cell r="M217">
            <v>6</v>
          </cell>
          <cell r="N217">
            <v>1</v>
          </cell>
          <cell r="O217">
            <v>0</v>
          </cell>
          <cell r="P217">
            <v>12</v>
          </cell>
          <cell r="Q217">
            <v>42</v>
          </cell>
        </row>
        <row r="218">
          <cell r="A218" t="str">
            <v>80 Surprise, frayeur, violence, agression, menace, présence - non précisé</v>
          </cell>
          <cell r="B218">
            <v>6</v>
          </cell>
          <cell r="C218">
            <v>7</v>
          </cell>
          <cell r="D218">
            <v>1</v>
          </cell>
          <cell r="E218">
            <v>0</v>
          </cell>
          <cell r="F218">
            <v>14</v>
          </cell>
          <cell r="G218">
            <v>21</v>
          </cell>
          <cell r="H218">
            <v>28</v>
          </cell>
          <cell r="I218">
            <v>4</v>
          </cell>
          <cell r="J218">
            <v>0</v>
          </cell>
          <cell r="K218">
            <v>53</v>
          </cell>
          <cell r="L218">
            <v>6</v>
          </cell>
          <cell r="M218">
            <v>6</v>
          </cell>
          <cell r="N218">
            <v>3</v>
          </cell>
          <cell r="O218">
            <v>0</v>
          </cell>
          <cell r="P218">
            <v>15</v>
          </cell>
          <cell r="Q218">
            <v>82</v>
          </cell>
        </row>
        <row r="219">
          <cell r="A219" t="str">
            <v>81 Surprise, frayeur</v>
          </cell>
          <cell r="B219">
            <v>7</v>
          </cell>
          <cell r="C219">
            <v>9</v>
          </cell>
          <cell r="D219">
            <v>2</v>
          </cell>
          <cell r="E219">
            <v>0</v>
          </cell>
          <cell r="F219">
            <v>18</v>
          </cell>
          <cell r="G219">
            <v>39</v>
          </cell>
          <cell r="H219">
            <v>61</v>
          </cell>
          <cell r="I219">
            <v>14</v>
          </cell>
          <cell r="J219">
            <v>0</v>
          </cell>
          <cell r="K219">
            <v>114</v>
          </cell>
          <cell r="L219">
            <v>14</v>
          </cell>
          <cell r="M219">
            <v>16</v>
          </cell>
          <cell r="N219">
            <v>6</v>
          </cell>
          <cell r="O219">
            <v>0</v>
          </cell>
          <cell r="P219">
            <v>36</v>
          </cell>
          <cell r="Q219">
            <v>168</v>
          </cell>
        </row>
        <row r="220">
          <cell r="A220" t="str">
            <v>82 Violence, agression, menaces entre membres de l'entreprise soumis à l'autorité de l'employeur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1</v>
          </cell>
          <cell r="H220">
            <v>1</v>
          </cell>
          <cell r="I220">
            <v>1</v>
          </cell>
          <cell r="J220">
            <v>0</v>
          </cell>
          <cell r="K220">
            <v>3</v>
          </cell>
          <cell r="L220">
            <v>1</v>
          </cell>
          <cell r="M220">
            <v>0</v>
          </cell>
          <cell r="N220">
            <v>0</v>
          </cell>
          <cell r="O220">
            <v>0</v>
          </cell>
          <cell r="P220">
            <v>1</v>
          </cell>
          <cell r="Q220">
            <v>4</v>
          </cell>
        </row>
        <row r="221">
          <cell r="A221" t="str">
            <v>83 Violence, agression, menace - provenant de personnes externes à l'entreprise envers les victimes dans le cadre de leur fonction</v>
          </cell>
          <cell r="B221">
            <v>4</v>
          </cell>
          <cell r="C221">
            <v>7</v>
          </cell>
          <cell r="D221">
            <v>1</v>
          </cell>
          <cell r="E221">
            <v>0</v>
          </cell>
          <cell r="F221">
            <v>12</v>
          </cell>
          <cell r="G221">
            <v>13</v>
          </cell>
          <cell r="H221">
            <v>27</v>
          </cell>
          <cell r="I221">
            <v>4</v>
          </cell>
          <cell r="J221">
            <v>0</v>
          </cell>
          <cell r="K221">
            <v>44</v>
          </cell>
          <cell r="L221">
            <v>8</v>
          </cell>
          <cell r="M221">
            <v>8</v>
          </cell>
          <cell r="N221">
            <v>1</v>
          </cell>
          <cell r="O221">
            <v>0</v>
          </cell>
          <cell r="P221">
            <v>17</v>
          </cell>
          <cell r="Q221">
            <v>73</v>
          </cell>
        </row>
        <row r="222">
          <cell r="A222" t="str">
            <v>84 Agression, bousculade - par animal</v>
          </cell>
          <cell r="B222">
            <v>4</v>
          </cell>
          <cell r="C222">
            <v>0</v>
          </cell>
          <cell r="D222">
            <v>0</v>
          </cell>
          <cell r="E222">
            <v>0</v>
          </cell>
          <cell r="F222">
            <v>4</v>
          </cell>
          <cell r="G222">
            <v>12</v>
          </cell>
          <cell r="H222">
            <v>15</v>
          </cell>
          <cell r="I222">
            <v>4</v>
          </cell>
          <cell r="J222">
            <v>0</v>
          </cell>
          <cell r="K222">
            <v>31</v>
          </cell>
          <cell r="L222">
            <v>12</v>
          </cell>
          <cell r="M222">
            <v>11</v>
          </cell>
          <cell r="N222">
            <v>2</v>
          </cell>
          <cell r="O222">
            <v>0</v>
          </cell>
          <cell r="P222">
            <v>25</v>
          </cell>
          <cell r="Q222">
            <v>60</v>
          </cell>
        </row>
        <row r="223">
          <cell r="A223" t="str">
            <v>85 Présence de la victime ou d'un tiers créant en soi un danger pour elle/lui-même ou pour autrui</v>
          </cell>
          <cell r="B223">
            <v>5</v>
          </cell>
          <cell r="C223">
            <v>7</v>
          </cell>
          <cell r="D223">
            <v>3</v>
          </cell>
          <cell r="E223">
            <v>0</v>
          </cell>
          <cell r="F223">
            <v>15</v>
          </cell>
          <cell r="G223">
            <v>14</v>
          </cell>
          <cell r="H223">
            <v>22</v>
          </cell>
          <cell r="I223">
            <v>4</v>
          </cell>
          <cell r="J223">
            <v>0</v>
          </cell>
          <cell r="K223">
            <v>40</v>
          </cell>
          <cell r="L223">
            <v>1</v>
          </cell>
          <cell r="M223">
            <v>6</v>
          </cell>
          <cell r="N223">
            <v>3</v>
          </cell>
          <cell r="O223">
            <v>0</v>
          </cell>
          <cell r="P223">
            <v>10</v>
          </cell>
          <cell r="Q223">
            <v>65</v>
          </cell>
        </row>
        <row r="224">
          <cell r="A224" t="str">
            <v>89 Autre déviation connue du groupe 80 nlcd</v>
          </cell>
          <cell r="B224">
            <v>2</v>
          </cell>
          <cell r="C224">
            <v>4</v>
          </cell>
          <cell r="D224">
            <v>0</v>
          </cell>
          <cell r="E224">
            <v>0</v>
          </cell>
          <cell r="F224">
            <v>6</v>
          </cell>
          <cell r="G224">
            <v>7</v>
          </cell>
          <cell r="H224">
            <v>15</v>
          </cell>
          <cell r="I224">
            <v>4</v>
          </cell>
          <cell r="J224">
            <v>0</v>
          </cell>
          <cell r="K224">
            <v>26</v>
          </cell>
          <cell r="L224">
            <v>3</v>
          </cell>
          <cell r="M224">
            <v>9</v>
          </cell>
          <cell r="N224">
            <v>1</v>
          </cell>
          <cell r="O224">
            <v>0</v>
          </cell>
          <cell r="P224">
            <v>13</v>
          </cell>
          <cell r="Q224">
            <v>45</v>
          </cell>
        </row>
        <row r="225">
          <cell r="A225" t="str">
            <v>99 Autre déviation non listée</v>
          </cell>
          <cell r="B225">
            <v>44</v>
          </cell>
          <cell r="C225">
            <v>76</v>
          </cell>
          <cell r="D225">
            <v>8</v>
          </cell>
          <cell r="E225">
            <v>2</v>
          </cell>
          <cell r="F225">
            <v>130</v>
          </cell>
          <cell r="G225">
            <v>234</v>
          </cell>
          <cell r="H225">
            <v>350</v>
          </cell>
          <cell r="I225">
            <v>96</v>
          </cell>
          <cell r="J225">
            <v>3</v>
          </cell>
          <cell r="K225">
            <v>683</v>
          </cell>
          <cell r="L225">
            <v>85</v>
          </cell>
          <cell r="M225">
            <v>100</v>
          </cell>
          <cell r="N225">
            <v>38</v>
          </cell>
          <cell r="O225">
            <v>1</v>
          </cell>
          <cell r="P225">
            <v>224</v>
          </cell>
          <cell r="Q225">
            <v>1037</v>
          </cell>
        </row>
        <row r="226">
          <cell r="A226" t="str">
            <v>Total</v>
          </cell>
          <cell r="B226">
            <v>1023</v>
          </cell>
          <cell r="C226">
            <v>1292</v>
          </cell>
          <cell r="D226">
            <v>218</v>
          </cell>
          <cell r="E226">
            <v>6</v>
          </cell>
          <cell r="F226">
            <v>2539</v>
          </cell>
          <cell r="G226">
            <v>3945</v>
          </cell>
          <cell r="H226">
            <v>5531</v>
          </cell>
          <cell r="I226">
            <v>1445</v>
          </cell>
          <cell r="J226">
            <v>26</v>
          </cell>
          <cell r="K226">
            <v>10947</v>
          </cell>
          <cell r="L226">
            <v>1517</v>
          </cell>
          <cell r="M226">
            <v>2048</v>
          </cell>
          <cell r="N226">
            <v>860</v>
          </cell>
          <cell r="O226">
            <v>9</v>
          </cell>
          <cell r="P226">
            <v>4434</v>
          </cell>
          <cell r="Q226">
            <v>17920</v>
          </cell>
        </row>
        <row r="234">
          <cell r="A234" t="str">
            <v>00 Inconnu</v>
          </cell>
          <cell r="B234">
            <v>7.331378299120235</v>
          </cell>
          <cell r="C234">
            <v>4.798761609907121</v>
          </cell>
          <cell r="D234">
            <v>5.045871559633028</v>
          </cell>
          <cell r="E234">
            <v>16.666666666666664</v>
          </cell>
          <cell r="F234">
            <v>5.868452146514375</v>
          </cell>
          <cell r="G234">
            <v>6.59062103929024</v>
          </cell>
          <cell r="H234">
            <v>6.508768757909962</v>
          </cell>
          <cell r="I234">
            <v>6.505190311418684</v>
          </cell>
          <cell r="J234">
            <v>11.538461538461538</v>
          </cell>
          <cell r="K234">
            <v>6.549739654699917</v>
          </cell>
          <cell r="L234">
            <v>5.537244561634806</v>
          </cell>
          <cell r="M234">
            <v>6.591796875</v>
          </cell>
          <cell r="N234">
            <v>5.348837209302326</v>
          </cell>
          <cell r="O234">
            <v>22.22222222222222</v>
          </cell>
          <cell r="P234">
            <v>6.021650879566982</v>
          </cell>
          <cell r="Q234">
            <v>6.322544642857143</v>
          </cell>
        </row>
        <row r="235">
          <cell r="A235" t="str">
            <v>10 Déviation par problème électrique, explosion, feu - non précisé</v>
          </cell>
          <cell r="B235">
            <v>0.09775171065493646</v>
          </cell>
          <cell r="C235">
            <v>0.15479876160990713</v>
          </cell>
          <cell r="D235">
            <v>0</v>
          </cell>
          <cell r="E235">
            <v>0</v>
          </cell>
          <cell r="F235">
            <v>0.11815675462780621</v>
          </cell>
          <cell r="G235">
            <v>0.025348542458808618</v>
          </cell>
          <cell r="H235">
            <v>0.01807991321641656</v>
          </cell>
          <cell r="I235">
            <v>0</v>
          </cell>
          <cell r="J235">
            <v>0</v>
          </cell>
          <cell r="K235">
            <v>0.018269845619804513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0.027901785714285712</v>
          </cell>
        </row>
        <row r="236">
          <cell r="A236" t="str">
            <v>11 Problème électrique par défaillance dans l'installation - entraînant un contact indirect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0.01807991321641656</v>
          </cell>
          <cell r="I236">
            <v>0</v>
          </cell>
          <cell r="J236">
            <v>0</v>
          </cell>
          <cell r="K236">
            <v>0.009134922809902257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0.005580357142857143</v>
          </cell>
        </row>
        <row r="237">
          <cell r="A237" t="str">
            <v>14 Incendie, embrasement</v>
          </cell>
          <cell r="B237">
            <v>0</v>
          </cell>
          <cell r="C237">
            <v>0</v>
          </cell>
          <cell r="D237">
            <v>0.45871559633027525</v>
          </cell>
          <cell r="E237">
            <v>0</v>
          </cell>
          <cell r="F237">
            <v>0.03938558487593541</v>
          </cell>
          <cell r="G237">
            <v>0.025348542458808618</v>
          </cell>
          <cell r="H237">
            <v>0</v>
          </cell>
          <cell r="I237">
            <v>0</v>
          </cell>
          <cell r="J237">
            <v>0</v>
          </cell>
          <cell r="K237">
            <v>0.009134922809902257</v>
          </cell>
          <cell r="L237">
            <v>0</v>
          </cell>
          <cell r="M237">
            <v>0.048828125</v>
          </cell>
          <cell r="N237">
            <v>0</v>
          </cell>
          <cell r="O237">
            <v>0</v>
          </cell>
          <cell r="P237">
            <v>0.02255299954894001</v>
          </cell>
          <cell r="Q237">
            <v>0.016741071428571428</v>
          </cell>
        </row>
        <row r="238">
          <cell r="A238" t="str">
            <v>19 Autre déviation connue du groupe 10 nlcd</v>
          </cell>
          <cell r="B238">
            <v>0.09775171065493646</v>
          </cell>
          <cell r="C238">
            <v>0</v>
          </cell>
          <cell r="D238">
            <v>0</v>
          </cell>
          <cell r="E238">
            <v>0</v>
          </cell>
          <cell r="F238">
            <v>0.03938558487593541</v>
          </cell>
          <cell r="G238">
            <v>0.1520912547528517</v>
          </cell>
          <cell r="H238">
            <v>0.0903995660820828</v>
          </cell>
          <cell r="I238">
            <v>0.13840830449826988</v>
          </cell>
          <cell r="J238">
            <v>0</v>
          </cell>
          <cell r="K238">
            <v>0.11875399652872932</v>
          </cell>
          <cell r="L238">
            <v>0.06591957811470006</v>
          </cell>
          <cell r="M238">
            <v>0.09765625</v>
          </cell>
          <cell r="N238">
            <v>0.23255813953488372</v>
          </cell>
          <cell r="O238">
            <v>0</v>
          </cell>
          <cell r="P238">
            <v>0.11276499774470004</v>
          </cell>
          <cell r="Q238">
            <v>0.10602678571428571</v>
          </cell>
        </row>
        <row r="239">
          <cell r="A239" t="str">
            <v>20 Déviation par débordement, renversement, fuite, écoulement, vaporisation, dégagement - non précisé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0.12674271229404308</v>
          </cell>
          <cell r="H239">
            <v>0.01807991321641656</v>
          </cell>
          <cell r="I239">
            <v>0.06920415224913494</v>
          </cell>
          <cell r="J239">
            <v>0</v>
          </cell>
          <cell r="K239">
            <v>0.06394445966931579</v>
          </cell>
          <cell r="L239">
            <v>0.06591957811470006</v>
          </cell>
          <cell r="M239">
            <v>0.146484375</v>
          </cell>
          <cell r="N239">
            <v>0</v>
          </cell>
          <cell r="O239">
            <v>0</v>
          </cell>
          <cell r="P239">
            <v>0.09021199819576003</v>
          </cell>
          <cell r="Q239">
            <v>0.06138392857142857</v>
          </cell>
        </row>
        <row r="240">
          <cell r="A240" t="str">
            <v>21 à l'état de solide - débordement, renversement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0.07604562737642585</v>
          </cell>
          <cell r="H240">
            <v>0</v>
          </cell>
          <cell r="I240">
            <v>0</v>
          </cell>
          <cell r="J240">
            <v>0</v>
          </cell>
          <cell r="K240">
            <v>0.027404768429706773</v>
          </cell>
          <cell r="L240">
            <v>0</v>
          </cell>
          <cell r="M240">
            <v>0.048828125</v>
          </cell>
          <cell r="N240">
            <v>0</v>
          </cell>
          <cell r="O240">
            <v>0</v>
          </cell>
          <cell r="P240">
            <v>0.02255299954894001</v>
          </cell>
          <cell r="Q240">
            <v>0.022321428571428572</v>
          </cell>
        </row>
        <row r="241">
          <cell r="A241" t="str">
            <v>22 à l'état de liquide - fuite, suintement, écouleemnt, éclaboussure, aspersion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0.12674271229404308</v>
          </cell>
          <cell r="H241">
            <v>0.054239739649249684</v>
          </cell>
          <cell r="I241">
            <v>0</v>
          </cell>
          <cell r="J241">
            <v>0</v>
          </cell>
          <cell r="K241">
            <v>0.07307938247921805</v>
          </cell>
          <cell r="L241">
            <v>0.19775873434410018</v>
          </cell>
          <cell r="M241">
            <v>0</v>
          </cell>
          <cell r="N241">
            <v>0</v>
          </cell>
          <cell r="O241">
            <v>0</v>
          </cell>
          <cell r="P241">
            <v>0.06765899864682003</v>
          </cell>
          <cell r="Q241">
            <v>0.06138392857142857</v>
          </cell>
        </row>
        <row r="242">
          <cell r="A242" t="str">
            <v>23 à l'état gazeux - vaporisation, formation d'aérosol, formation de gaz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0.07604562737642585</v>
          </cell>
          <cell r="H242">
            <v>0</v>
          </cell>
          <cell r="I242">
            <v>0</v>
          </cell>
          <cell r="J242">
            <v>0</v>
          </cell>
          <cell r="K242">
            <v>0.027404768429706773</v>
          </cell>
          <cell r="L242">
            <v>0.06591957811470006</v>
          </cell>
          <cell r="M242">
            <v>0</v>
          </cell>
          <cell r="N242">
            <v>0</v>
          </cell>
          <cell r="O242">
            <v>0</v>
          </cell>
          <cell r="P242">
            <v>0.02255299954894001</v>
          </cell>
          <cell r="Q242">
            <v>0.022321428571428572</v>
          </cell>
        </row>
        <row r="243">
          <cell r="A243" t="str">
            <v>24 Pulvérulent - génération de fumée, émission de poussières, particules</v>
          </cell>
          <cell r="B243">
            <v>0.19550342130987292</v>
          </cell>
          <cell r="C243">
            <v>0</v>
          </cell>
          <cell r="D243">
            <v>0</v>
          </cell>
          <cell r="E243">
            <v>0</v>
          </cell>
          <cell r="F243">
            <v>0.07877116975187082</v>
          </cell>
          <cell r="G243">
            <v>0.12674271229404308</v>
          </cell>
          <cell r="H243">
            <v>0.01807991321641656</v>
          </cell>
          <cell r="I243">
            <v>0</v>
          </cell>
          <cell r="J243">
            <v>0</v>
          </cell>
          <cell r="K243">
            <v>0.054809536859413546</v>
          </cell>
          <cell r="L243">
            <v>0</v>
          </cell>
          <cell r="M243">
            <v>0.09765625</v>
          </cell>
          <cell r="N243">
            <v>0</v>
          </cell>
          <cell r="O243">
            <v>0</v>
          </cell>
          <cell r="P243">
            <v>0.04510599909788002</v>
          </cell>
          <cell r="Q243">
            <v>0.055803571428571425</v>
          </cell>
        </row>
        <row r="244">
          <cell r="A244" t="str">
            <v>29 Autre déviation connue du groupe 20 nlcd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0.050697084917617236</v>
          </cell>
          <cell r="H244">
            <v>0</v>
          </cell>
          <cell r="I244">
            <v>0</v>
          </cell>
          <cell r="J244">
            <v>0</v>
          </cell>
          <cell r="K244">
            <v>0.018269845619804513</v>
          </cell>
          <cell r="L244">
            <v>0.06591957811470006</v>
          </cell>
          <cell r="M244">
            <v>0.048828125</v>
          </cell>
          <cell r="N244">
            <v>0</v>
          </cell>
          <cell r="O244">
            <v>0</v>
          </cell>
          <cell r="P244">
            <v>0.04510599909788002</v>
          </cell>
          <cell r="Q244">
            <v>0.022321428571428572</v>
          </cell>
        </row>
        <row r="245">
          <cell r="A245" t="str">
            <v>30 Rupture, bris, éclatement, glissade, chute, effondrement d'agent matériel - non précisé</v>
          </cell>
          <cell r="B245">
            <v>0.6842619745845552</v>
          </cell>
          <cell r="C245">
            <v>0.38699690402476783</v>
          </cell>
          <cell r="D245">
            <v>0.45871559633027525</v>
          </cell>
          <cell r="E245">
            <v>0</v>
          </cell>
          <cell r="F245">
            <v>0.5120126033871603</v>
          </cell>
          <cell r="G245">
            <v>0.5576679340937896</v>
          </cell>
          <cell r="H245">
            <v>0.6327969625745796</v>
          </cell>
          <cell r="I245">
            <v>0.6228373702422145</v>
          </cell>
          <cell r="J245">
            <v>0</v>
          </cell>
          <cell r="K245">
            <v>0.6029049054535489</v>
          </cell>
          <cell r="L245">
            <v>0.7251153592617008</v>
          </cell>
          <cell r="M245">
            <v>0.439453125</v>
          </cell>
          <cell r="N245">
            <v>0.813953488372093</v>
          </cell>
          <cell r="O245">
            <v>0</v>
          </cell>
          <cell r="P245">
            <v>0.6089309878213802</v>
          </cell>
          <cell r="Q245">
            <v>0.5915178571428571</v>
          </cell>
        </row>
        <row r="246">
          <cell r="A246" t="str">
            <v>31 Rupture de matériel, aux joints, aux connexions</v>
          </cell>
          <cell r="B246">
            <v>0.19550342130987292</v>
          </cell>
          <cell r="C246">
            <v>0</v>
          </cell>
          <cell r="D246">
            <v>0</v>
          </cell>
          <cell r="E246">
            <v>0</v>
          </cell>
          <cell r="F246">
            <v>0.07877116975187082</v>
          </cell>
          <cell r="G246">
            <v>0</v>
          </cell>
          <cell r="H246">
            <v>0.07231965286566625</v>
          </cell>
          <cell r="I246">
            <v>0</v>
          </cell>
          <cell r="J246">
            <v>0</v>
          </cell>
          <cell r="K246">
            <v>0.036539691239609026</v>
          </cell>
          <cell r="L246">
            <v>0.06591957811470006</v>
          </cell>
          <cell r="M246">
            <v>0.146484375</v>
          </cell>
          <cell r="N246">
            <v>0.11627906976744186</v>
          </cell>
          <cell r="O246">
            <v>0</v>
          </cell>
          <cell r="P246">
            <v>0.11276499774470004</v>
          </cell>
          <cell r="Q246">
            <v>0.06138392857142857</v>
          </cell>
        </row>
        <row r="247">
          <cell r="A247" t="str">
            <v>32 Rupture, éclatement, causant des éclats</v>
          </cell>
          <cell r="B247">
            <v>0.2932551319648094</v>
          </cell>
          <cell r="C247">
            <v>0</v>
          </cell>
          <cell r="D247">
            <v>0</v>
          </cell>
          <cell r="E247">
            <v>0</v>
          </cell>
          <cell r="F247">
            <v>0.11815675462780621</v>
          </cell>
          <cell r="G247">
            <v>0.07604562737642585</v>
          </cell>
          <cell r="H247">
            <v>0.03615982643283312</v>
          </cell>
          <cell r="I247">
            <v>0</v>
          </cell>
          <cell r="J247">
            <v>0</v>
          </cell>
          <cell r="K247">
            <v>0.045674614049511286</v>
          </cell>
          <cell r="L247">
            <v>0.13183915622940012</v>
          </cell>
          <cell r="M247">
            <v>0.048828125</v>
          </cell>
          <cell r="N247">
            <v>0</v>
          </cell>
          <cell r="O247">
            <v>0</v>
          </cell>
          <cell r="P247">
            <v>0.06765899864682003</v>
          </cell>
          <cell r="Q247">
            <v>0.06138392857142857</v>
          </cell>
        </row>
        <row r="248">
          <cell r="A248" t="str">
            <v>33 Glissade, chute, effondrement d'agent matériel - supérieur</v>
          </cell>
          <cell r="B248">
            <v>0.2932551319648094</v>
          </cell>
          <cell r="C248">
            <v>0.30959752321981426</v>
          </cell>
          <cell r="D248">
            <v>0.45871559633027525</v>
          </cell>
          <cell r="E248">
            <v>0</v>
          </cell>
          <cell r="F248">
            <v>0.31508467900748327</v>
          </cell>
          <cell r="G248">
            <v>0.8111533586818758</v>
          </cell>
          <cell r="H248">
            <v>0.6689567890074127</v>
          </cell>
          <cell r="I248">
            <v>0.5536332179930795</v>
          </cell>
          <cell r="J248">
            <v>0</v>
          </cell>
          <cell r="K248">
            <v>0.7033890563624737</v>
          </cell>
          <cell r="L248">
            <v>0.4614370468029005</v>
          </cell>
          <cell r="M248">
            <v>0.5859375</v>
          </cell>
          <cell r="N248">
            <v>0.34883720930232553</v>
          </cell>
          <cell r="O248">
            <v>0</v>
          </cell>
          <cell r="P248">
            <v>0.49616599007668016</v>
          </cell>
          <cell r="Q248">
            <v>0.5970982142857142</v>
          </cell>
        </row>
        <row r="249">
          <cell r="A249" t="str">
            <v>34 Glissade, chute, effondrement d'agent matériel - inférieur</v>
          </cell>
          <cell r="B249">
            <v>1.0752688172043012</v>
          </cell>
          <cell r="C249">
            <v>0.46439628482972134</v>
          </cell>
          <cell r="D249">
            <v>0</v>
          </cell>
          <cell r="E249">
            <v>0</v>
          </cell>
          <cell r="F249">
            <v>0.669554942890902</v>
          </cell>
          <cell r="G249">
            <v>0.7351077313054499</v>
          </cell>
          <cell r="H249">
            <v>0.4700777436268306</v>
          </cell>
          <cell r="I249">
            <v>0.6228373702422145</v>
          </cell>
          <cell r="J249">
            <v>0</v>
          </cell>
          <cell r="K249">
            <v>0.5846350598337444</v>
          </cell>
          <cell r="L249">
            <v>1.1206328279499012</v>
          </cell>
          <cell r="M249">
            <v>0.390625</v>
          </cell>
          <cell r="N249">
            <v>0.5813953488372093</v>
          </cell>
          <cell r="O249">
            <v>0</v>
          </cell>
          <cell r="P249">
            <v>0.6765899864682002</v>
          </cell>
          <cell r="Q249">
            <v>0.6194196428571428</v>
          </cell>
        </row>
        <row r="250">
          <cell r="A250" t="str">
            <v>35 Glissade, chute, effondrement d'agent matériel - de plain-pied</v>
          </cell>
          <cell r="B250">
            <v>1.3685239491691104</v>
          </cell>
          <cell r="C250">
            <v>1.08359133126935</v>
          </cell>
          <cell r="D250">
            <v>0.9174311926605505</v>
          </cell>
          <cell r="E250">
            <v>0</v>
          </cell>
          <cell r="F250">
            <v>1.1815675462780622</v>
          </cell>
          <cell r="G250">
            <v>2.3574144486692017</v>
          </cell>
          <cell r="H250">
            <v>1.771831495208823</v>
          </cell>
          <cell r="I250">
            <v>1.591695501730104</v>
          </cell>
          <cell r="J250">
            <v>0</v>
          </cell>
          <cell r="K250">
            <v>1.9548734813190827</v>
          </cell>
          <cell r="L250">
            <v>2.768622280817403</v>
          </cell>
          <cell r="M250">
            <v>2.63671875</v>
          </cell>
          <cell r="N250">
            <v>2.2093023255813953</v>
          </cell>
          <cell r="O250">
            <v>0</v>
          </cell>
          <cell r="P250">
            <v>2.5935949481281013</v>
          </cell>
          <cell r="Q250">
            <v>2.0033482142857144</v>
          </cell>
        </row>
        <row r="251">
          <cell r="A251" t="str">
            <v>39 Autre déviation connue du groupe 30 nlcd</v>
          </cell>
          <cell r="B251">
            <v>0.2932551319648094</v>
          </cell>
          <cell r="C251">
            <v>0.07739938080495357</v>
          </cell>
          <cell r="D251">
            <v>0</v>
          </cell>
          <cell r="E251">
            <v>0</v>
          </cell>
          <cell r="F251">
            <v>0.15754233950374164</v>
          </cell>
          <cell r="G251">
            <v>0.3548795944233207</v>
          </cell>
          <cell r="H251">
            <v>0.16271921894774904</v>
          </cell>
          <cell r="I251">
            <v>0.27681660899653976</v>
          </cell>
          <cell r="J251">
            <v>0</v>
          </cell>
          <cell r="K251">
            <v>0.24664291586736092</v>
          </cell>
          <cell r="L251">
            <v>0.19775873434410018</v>
          </cell>
          <cell r="M251">
            <v>0.341796875</v>
          </cell>
          <cell r="N251">
            <v>0</v>
          </cell>
          <cell r="O251">
            <v>0</v>
          </cell>
          <cell r="P251">
            <v>0.2255299954894001</v>
          </cell>
          <cell r="Q251">
            <v>0.22879464285714288</v>
          </cell>
        </row>
        <row r="252">
          <cell r="A252" t="str">
            <v>40 Perte, totale ou partielle de contrôle de machine, moyen de transport - équipement de manutention, outil à main, objet, animal - non précisé</v>
          </cell>
          <cell r="B252">
            <v>5.7673509286412505</v>
          </cell>
          <cell r="C252">
            <v>5.495356037151703</v>
          </cell>
          <cell r="D252">
            <v>5.963302752293577</v>
          </cell>
          <cell r="E252">
            <v>16.666666666666664</v>
          </cell>
          <cell r="F252">
            <v>5.671524222134699</v>
          </cell>
          <cell r="G252">
            <v>6.387832699619772</v>
          </cell>
          <cell r="H252">
            <v>6.002531187850298</v>
          </cell>
          <cell r="I252">
            <v>6.782006920415225</v>
          </cell>
          <cell r="J252">
            <v>0</v>
          </cell>
          <cell r="K252">
            <v>6.23001735635334</v>
          </cell>
          <cell r="L252">
            <v>5.1417270929466055</v>
          </cell>
          <cell r="M252">
            <v>4.736328125</v>
          </cell>
          <cell r="N252">
            <v>5.348837209302326</v>
          </cell>
          <cell r="O252">
            <v>0</v>
          </cell>
          <cell r="P252">
            <v>4.984212900315741</v>
          </cell>
          <cell r="Q252">
            <v>5.842633928571429</v>
          </cell>
        </row>
        <row r="253">
          <cell r="A253" t="str">
            <v>41 Perte, totale ou partielle de contrôle de machine ou de la matière travaillée par la machine</v>
          </cell>
          <cell r="B253">
            <v>0.19550342130987292</v>
          </cell>
          <cell r="C253">
            <v>0.07739938080495357</v>
          </cell>
          <cell r="D253">
            <v>0.45871559633027525</v>
          </cell>
          <cell r="E253">
            <v>0</v>
          </cell>
          <cell r="F253">
            <v>0.15754233950374164</v>
          </cell>
          <cell r="G253">
            <v>0.1520912547528517</v>
          </cell>
          <cell r="H253">
            <v>0.0903995660820828</v>
          </cell>
          <cell r="I253">
            <v>0.20761245674740486</v>
          </cell>
          <cell r="J253">
            <v>0</v>
          </cell>
          <cell r="K253">
            <v>0.12788891933863158</v>
          </cell>
          <cell r="L253">
            <v>0.5932762030323006</v>
          </cell>
          <cell r="M253">
            <v>0.09765625</v>
          </cell>
          <cell r="N253">
            <v>0.11627906976744186</v>
          </cell>
          <cell r="O253">
            <v>0</v>
          </cell>
          <cell r="P253">
            <v>0.2706359945872801</v>
          </cell>
          <cell r="Q253">
            <v>0.16741071428571427</v>
          </cell>
        </row>
        <row r="254">
          <cell r="A254" t="str">
            <v>42 Perte, totale ou partielle de contrôle de moyen de transport - d'équipement de manutention</v>
          </cell>
          <cell r="B254">
            <v>45.552297165200386</v>
          </cell>
          <cell r="C254">
            <v>45.27863777089783</v>
          </cell>
          <cell r="D254">
            <v>47.24770642201835</v>
          </cell>
          <cell r="E254">
            <v>33.33333333333333</v>
          </cell>
          <cell r="F254">
            <v>45.52973611658133</v>
          </cell>
          <cell r="G254">
            <v>39.44233206590621</v>
          </cell>
          <cell r="H254">
            <v>41.43916109202676</v>
          </cell>
          <cell r="I254">
            <v>41.66089965397923</v>
          </cell>
          <cell r="J254">
            <v>30.76923076923077</v>
          </cell>
          <cell r="K254">
            <v>40.72348588654426</v>
          </cell>
          <cell r="L254">
            <v>34.27818061964403</v>
          </cell>
          <cell r="M254">
            <v>34.47265625</v>
          </cell>
          <cell r="N254">
            <v>39.418604651162795</v>
          </cell>
          <cell r="O254">
            <v>22.22222222222222</v>
          </cell>
          <cell r="P254">
            <v>35.340550293189</v>
          </cell>
          <cell r="Q254">
            <v>40.072544642857146</v>
          </cell>
        </row>
        <row r="255">
          <cell r="A255" t="str">
            <v>43 Perte, totale ou partielle de contrôle d'outil à main ou de la matière travaillée par l'outil</v>
          </cell>
          <cell r="B255">
            <v>0.39100684261974583</v>
          </cell>
          <cell r="C255">
            <v>0.15479876160990713</v>
          </cell>
          <cell r="D255">
            <v>0.45871559633027525</v>
          </cell>
          <cell r="E255">
            <v>0</v>
          </cell>
          <cell r="F255">
            <v>0.27569909413154786</v>
          </cell>
          <cell r="G255">
            <v>0.07604562737642585</v>
          </cell>
          <cell r="H255">
            <v>0.10847947929849937</v>
          </cell>
          <cell r="I255">
            <v>0</v>
          </cell>
          <cell r="J255">
            <v>0</v>
          </cell>
          <cell r="K255">
            <v>0.0822143052891203</v>
          </cell>
          <cell r="L255">
            <v>0.06591957811470006</v>
          </cell>
          <cell r="M255">
            <v>0</v>
          </cell>
          <cell r="N255">
            <v>0.11627906976744186</v>
          </cell>
          <cell r="O255">
            <v>0</v>
          </cell>
          <cell r="P255">
            <v>0.04510599909788002</v>
          </cell>
          <cell r="Q255">
            <v>0.10044642857142856</v>
          </cell>
        </row>
        <row r="256">
          <cell r="A256" t="str">
            <v>44 Perte, totale ou partielle de contrôle d'objet, porté, déplacé, manipulé etc.</v>
          </cell>
          <cell r="B256">
            <v>0.8797653958944283</v>
          </cell>
          <cell r="C256">
            <v>0.9287925696594427</v>
          </cell>
          <cell r="D256">
            <v>0</v>
          </cell>
          <cell r="E256">
            <v>0</v>
          </cell>
          <cell r="F256">
            <v>0.8270972823946435</v>
          </cell>
          <cell r="G256">
            <v>0.5830164765525983</v>
          </cell>
          <cell r="H256">
            <v>0.6327969625745796</v>
          </cell>
          <cell r="I256">
            <v>0.6920415224913495</v>
          </cell>
          <cell r="J256">
            <v>0</v>
          </cell>
          <cell r="K256">
            <v>0.6211747510733534</v>
          </cell>
          <cell r="L256">
            <v>0.6591957811470006</v>
          </cell>
          <cell r="M256">
            <v>0.927734375</v>
          </cell>
          <cell r="N256">
            <v>0.23255813953488372</v>
          </cell>
          <cell r="O256">
            <v>0</v>
          </cell>
          <cell r="P256">
            <v>0.6991429860171402</v>
          </cell>
          <cell r="Q256">
            <v>0.6696428571428571</v>
          </cell>
        </row>
        <row r="257">
          <cell r="A257" t="str">
            <v>45 Perte, totale ou partielle de contrôle d'animal</v>
          </cell>
          <cell r="B257">
            <v>0.09775171065493646</v>
          </cell>
          <cell r="C257">
            <v>0.07739938080495357</v>
          </cell>
          <cell r="D257">
            <v>0</v>
          </cell>
          <cell r="E257">
            <v>0</v>
          </cell>
          <cell r="F257">
            <v>0.07877116975187082</v>
          </cell>
          <cell r="G257">
            <v>0.025348542458808618</v>
          </cell>
          <cell r="H257">
            <v>0.10847947929849937</v>
          </cell>
          <cell r="I257">
            <v>0</v>
          </cell>
          <cell r="J257">
            <v>0</v>
          </cell>
          <cell r="K257">
            <v>0.06394445966931579</v>
          </cell>
          <cell r="L257">
            <v>0.19775873434410018</v>
          </cell>
          <cell r="M257">
            <v>0.048828125</v>
          </cell>
          <cell r="N257">
            <v>0</v>
          </cell>
          <cell r="O257">
            <v>0</v>
          </cell>
          <cell r="P257">
            <v>0.09021199819576003</v>
          </cell>
          <cell r="Q257">
            <v>0.07254464285714286</v>
          </cell>
        </row>
        <row r="258">
          <cell r="A258" t="str">
            <v>49 Autre déviation connue du groupe 40 nlcd</v>
          </cell>
          <cell r="B258">
            <v>0.2932551319648094</v>
          </cell>
          <cell r="C258">
            <v>1.0061919504643964</v>
          </cell>
          <cell r="D258">
            <v>0.9174311926605505</v>
          </cell>
          <cell r="E258">
            <v>0</v>
          </cell>
          <cell r="F258">
            <v>0.7089405277668374</v>
          </cell>
          <cell r="G258">
            <v>0.7604562737642585</v>
          </cell>
          <cell r="H258">
            <v>0.6147170493581631</v>
          </cell>
          <cell r="I258">
            <v>0.9688581314878892</v>
          </cell>
          <cell r="J258">
            <v>0</v>
          </cell>
          <cell r="K258">
            <v>0.712523979172376</v>
          </cell>
          <cell r="L258">
            <v>0.5273566249176005</v>
          </cell>
          <cell r="M258">
            <v>0.48828125</v>
          </cell>
          <cell r="N258">
            <v>0.34883720930232553</v>
          </cell>
          <cell r="O258">
            <v>0</v>
          </cell>
          <cell r="P258">
            <v>0.4736129905277402</v>
          </cell>
          <cell r="Q258">
            <v>0.6529017857142857</v>
          </cell>
        </row>
        <row r="259">
          <cell r="A259" t="str">
            <v>50 Glissade ou trébuchement avec chute, chute de personne - non précisé</v>
          </cell>
          <cell r="B259">
            <v>2.834799608993157</v>
          </cell>
          <cell r="C259">
            <v>2.631578947368421</v>
          </cell>
          <cell r="D259">
            <v>2.7522935779816518</v>
          </cell>
          <cell r="E259">
            <v>0</v>
          </cell>
          <cell r="F259">
            <v>2.717605356439543</v>
          </cell>
          <cell r="G259">
            <v>3.8783269961977194</v>
          </cell>
          <cell r="H259">
            <v>3.8691014283131437</v>
          </cell>
          <cell r="I259">
            <v>3.4602076124567476</v>
          </cell>
          <cell r="J259">
            <v>3.8461538461538463</v>
          </cell>
          <cell r="K259">
            <v>3.8183977345391433</v>
          </cell>
          <cell r="L259">
            <v>5.8668424522083065</v>
          </cell>
          <cell r="M259">
            <v>6.298828125</v>
          </cell>
          <cell r="N259">
            <v>7.325581395348838</v>
          </cell>
          <cell r="O259">
            <v>0</v>
          </cell>
          <cell r="P259">
            <v>6.337392873252143</v>
          </cell>
          <cell r="Q259">
            <v>4.285714285714286</v>
          </cell>
        </row>
        <row r="260">
          <cell r="A260" t="str">
            <v>51 Chute de personne - de hauteur</v>
          </cell>
          <cell r="B260">
            <v>0.5865102639296188</v>
          </cell>
          <cell r="C260">
            <v>1.4705882352941173</v>
          </cell>
          <cell r="D260">
            <v>2.7522935779816518</v>
          </cell>
          <cell r="E260">
            <v>0</v>
          </cell>
          <cell r="F260">
            <v>1.2209531311539976</v>
          </cell>
          <cell r="G260">
            <v>1.9518377693282636</v>
          </cell>
          <cell r="H260">
            <v>1.5548725366118241</v>
          </cell>
          <cell r="I260">
            <v>2.283737024221453</v>
          </cell>
          <cell r="J260">
            <v>0</v>
          </cell>
          <cell r="K260">
            <v>1.7904448707408422</v>
          </cell>
          <cell r="L260">
            <v>2.2412656558998023</v>
          </cell>
          <cell r="M260">
            <v>2.05078125</v>
          </cell>
          <cell r="N260">
            <v>2.0930232558139537</v>
          </cell>
          <cell r="O260">
            <v>0</v>
          </cell>
          <cell r="P260">
            <v>2.119981957600361</v>
          </cell>
          <cell r="Q260">
            <v>1.7912946428571428</v>
          </cell>
        </row>
        <row r="261">
          <cell r="A261" t="str">
            <v>52 Glissade ou trébuchement avec chute, chute de personne - de plain-pied</v>
          </cell>
          <cell r="B261">
            <v>7.1358748778103624</v>
          </cell>
          <cell r="C261">
            <v>6.346749226006192</v>
          </cell>
          <cell r="D261">
            <v>7.79816513761468</v>
          </cell>
          <cell r="E261">
            <v>0</v>
          </cell>
          <cell r="F261">
            <v>6.77432059866089</v>
          </cell>
          <cell r="G261">
            <v>8.922686945500633</v>
          </cell>
          <cell r="H261">
            <v>8.895317302476947</v>
          </cell>
          <cell r="I261">
            <v>9.480968858131487</v>
          </cell>
          <cell r="J261">
            <v>0</v>
          </cell>
          <cell r="K261">
            <v>8.961359276514113</v>
          </cell>
          <cell r="L261">
            <v>13.777191825972313</v>
          </cell>
          <cell r="M261">
            <v>14.84375</v>
          </cell>
          <cell r="N261">
            <v>14.651162790697676</v>
          </cell>
          <cell r="O261">
            <v>0</v>
          </cell>
          <cell r="P261">
            <v>14.411366711772667</v>
          </cell>
          <cell r="Q261">
            <v>10</v>
          </cell>
        </row>
        <row r="262">
          <cell r="A262" t="str">
            <v>59 Autre déviation connue du groupe 50 nlcd</v>
          </cell>
          <cell r="B262">
            <v>0.8797653958944283</v>
          </cell>
          <cell r="C262">
            <v>0.541795665634675</v>
          </cell>
          <cell r="D262">
            <v>0.9174311926605505</v>
          </cell>
          <cell r="E262">
            <v>0</v>
          </cell>
          <cell r="F262">
            <v>0.7089405277668374</v>
          </cell>
          <cell r="G262">
            <v>0.9125475285171103</v>
          </cell>
          <cell r="H262">
            <v>0.5243174832760803</v>
          </cell>
          <cell r="I262">
            <v>0.34602076124567477</v>
          </cell>
          <cell r="J262">
            <v>0</v>
          </cell>
          <cell r="K262">
            <v>0.6394445966931579</v>
          </cell>
          <cell r="L262">
            <v>1.2524719841793013</v>
          </cell>
          <cell r="M262">
            <v>0.68359375</v>
          </cell>
          <cell r="N262">
            <v>1.2790697674418605</v>
          </cell>
          <cell r="O262">
            <v>0</v>
          </cell>
          <cell r="P262">
            <v>0.9923319801533603</v>
          </cell>
          <cell r="Q262">
            <v>0.7366071428571428</v>
          </cell>
        </row>
        <row r="263">
          <cell r="A263" t="str">
            <v>60 Mouvement du corps sans contrainte physique - non précisé</v>
          </cell>
          <cell r="B263">
            <v>0.19550342130987292</v>
          </cell>
          <cell r="C263">
            <v>0.38699690402476783</v>
          </cell>
          <cell r="D263">
            <v>0.45871559633027525</v>
          </cell>
          <cell r="E263">
            <v>0</v>
          </cell>
          <cell r="F263">
            <v>0.31508467900748327</v>
          </cell>
          <cell r="G263">
            <v>0.3548795944233207</v>
          </cell>
          <cell r="H263">
            <v>0.3615982643283312</v>
          </cell>
          <cell r="I263">
            <v>0.27681660899653976</v>
          </cell>
          <cell r="J263">
            <v>0</v>
          </cell>
          <cell r="K263">
            <v>0.34712706677628574</v>
          </cell>
          <cell r="L263">
            <v>0.5932762030323006</v>
          </cell>
          <cell r="M263">
            <v>0.68359375</v>
          </cell>
          <cell r="N263">
            <v>0.34883720930232553</v>
          </cell>
          <cell r="O263">
            <v>0</v>
          </cell>
          <cell r="P263">
            <v>0.5863779882724403</v>
          </cell>
          <cell r="Q263">
            <v>0.40178571428571425</v>
          </cell>
        </row>
        <row r="264">
          <cell r="A264" t="str">
            <v>61 En marchant sur un objet coupant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0.025348542458808618</v>
          </cell>
          <cell r="H264">
            <v>0.03615982643283312</v>
          </cell>
          <cell r="I264">
            <v>0</v>
          </cell>
          <cell r="J264">
            <v>0</v>
          </cell>
          <cell r="K264">
            <v>0.027404768429706773</v>
          </cell>
          <cell r="L264">
            <v>0.06591957811470006</v>
          </cell>
          <cell r="M264">
            <v>0</v>
          </cell>
          <cell r="N264">
            <v>0</v>
          </cell>
          <cell r="O264">
            <v>0</v>
          </cell>
          <cell r="P264">
            <v>0.02255299954894001</v>
          </cell>
          <cell r="Q264">
            <v>0.022321428571428572</v>
          </cell>
        </row>
        <row r="265">
          <cell r="A265" t="str">
            <v>62 En s'agenouillant, s'asseyant, s'appuyant contre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0.025348542458808618</v>
          </cell>
          <cell r="H265">
            <v>0.054239739649249684</v>
          </cell>
          <cell r="I265">
            <v>0</v>
          </cell>
          <cell r="J265">
            <v>0</v>
          </cell>
          <cell r="K265">
            <v>0.036539691239609026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0.022321428571428572</v>
          </cell>
        </row>
        <row r="266">
          <cell r="A266" t="str">
            <v>63 En étant attrapé, entraîné, par quelque chose ou par son élan</v>
          </cell>
          <cell r="B266">
            <v>11.632453567937437</v>
          </cell>
          <cell r="C266">
            <v>14.705882352941178</v>
          </cell>
          <cell r="D266">
            <v>12.38532110091743</v>
          </cell>
          <cell r="E266">
            <v>0</v>
          </cell>
          <cell r="F266">
            <v>13.233556518314296</v>
          </cell>
          <cell r="G266">
            <v>10.494296577946768</v>
          </cell>
          <cell r="H266">
            <v>11.155306454529018</v>
          </cell>
          <cell r="I266">
            <v>10.449826989619378</v>
          </cell>
          <cell r="J266">
            <v>42.30769230769231</v>
          </cell>
          <cell r="K266">
            <v>10.897962912213393</v>
          </cell>
          <cell r="L266">
            <v>8.042188529993407</v>
          </cell>
          <cell r="M266">
            <v>8.544921875</v>
          </cell>
          <cell r="N266">
            <v>7.55813953488372</v>
          </cell>
          <cell r="O266">
            <v>44.44444444444444</v>
          </cell>
          <cell r="P266">
            <v>8.254397834912043</v>
          </cell>
          <cell r="Q266">
            <v>10.574776785714286</v>
          </cell>
        </row>
        <row r="267">
          <cell r="A267" t="str">
            <v>64 Mouvements non coordonnés, gestes intempestifs, inopportuns</v>
          </cell>
          <cell r="B267">
            <v>3.03030303030303</v>
          </cell>
          <cell r="C267">
            <v>3.48297213622291</v>
          </cell>
          <cell r="D267">
            <v>2.293577981651376</v>
          </cell>
          <cell r="E267">
            <v>0</v>
          </cell>
          <cell r="F267">
            <v>3.1902323749507686</v>
          </cell>
          <cell r="G267">
            <v>3.0671736375158427</v>
          </cell>
          <cell r="H267">
            <v>2.7119869824624847</v>
          </cell>
          <cell r="I267">
            <v>1.9377162629757785</v>
          </cell>
          <cell r="J267">
            <v>0</v>
          </cell>
          <cell r="K267">
            <v>2.7313419201607747</v>
          </cell>
          <cell r="L267">
            <v>3.2959789057350033</v>
          </cell>
          <cell r="M267">
            <v>3.3203125</v>
          </cell>
          <cell r="N267">
            <v>2.674418604651163</v>
          </cell>
          <cell r="O267">
            <v>0</v>
          </cell>
          <cell r="P267">
            <v>3.1799729364005414</v>
          </cell>
          <cell r="Q267">
            <v>2.9073660714285716</v>
          </cell>
        </row>
        <row r="268">
          <cell r="A268" t="str">
            <v>69 Autre déviation connue du groupe 60 nlcd</v>
          </cell>
          <cell r="B268">
            <v>0.19550342130987292</v>
          </cell>
          <cell r="C268">
            <v>0.15479876160990713</v>
          </cell>
          <cell r="D268">
            <v>0</v>
          </cell>
          <cell r="E268">
            <v>0</v>
          </cell>
          <cell r="F268">
            <v>0.15754233950374164</v>
          </cell>
          <cell r="G268">
            <v>0.20278833967046894</v>
          </cell>
          <cell r="H268">
            <v>0.1807991321641656</v>
          </cell>
          <cell r="I268">
            <v>0.4844290657439446</v>
          </cell>
          <cell r="J268">
            <v>0</v>
          </cell>
          <cell r="K268">
            <v>0.22837307024755643</v>
          </cell>
          <cell r="L268">
            <v>0.5273566249176005</v>
          </cell>
          <cell r="M268">
            <v>0.732421875</v>
          </cell>
          <cell r="N268">
            <v>0.11627906976744186</v>
          </cell>
          <cell r="O268">
            <v>0</v>
          </cell>
          <cell r="P268">
            <v>0.5412719891745602</v>
          </cell>
          <cell r="Q268">
            <v>0.29575892857142855</v>
          </cell>
        </row>
        <row r="269">
          <cell r="A269" t="str">
            <v>70 Mouvements du corps sous ou avec contrainte physique</v>
          </cell>
          <cell r="B269">
            <v>0.5865102639296188</v>
          </cell>
          <cell r="C269">
            <v>0.15479876160990713</v>
          </cell>
          <cell r="D269">
            <v>0</v>
          </cell>
          <cell r="E269">
            <v>0</v>
          </cell>
          <cell r="F269">
            <v>0.31508467900748327</v>
          </cell>
          <cell r="G269">
            <v>0.3041825095057034</v>
          </cell>
          <cell r="H269">
            <v>0.3796781775447478</v>
          </cell>
          <cell r="I269">
            <v>0.5536332179930795</v>
          </cell>
          <cell r="J269">
            <v>0</v>
          </cell>
          <cell r="K269">
            <v>0.37453183520599254</v>
          </cell>
          <cell r="L269">
            <v>0.922874093605801</v>
          </cell>
          <cell r="M269">
            <v>0.341796875</v>
          </cell>
          <cell r="N269">
            <v>0.46511627906976744</v>
          </cell>
          <cell r="O269">
            <v>0</v>
          </cell>
          <cell r="P269">
            <v>0.5638249887235002</v>
          </cell>
          <cell r="Q269">
            <v>0.4129464285714286</v>
          </cell>
        </row>
        <row r="270">
          <cell r="A270" t="str">
            <v>71 En soulevant, en portant, en se levant</v>
          </cell>
          <cell r="B270">
            <v>0.09775171065493646</v>
          </cell>
          <cell r="C270">
            <v>0</v>
          </cell>
          <cell r="D270">
            <v>0</v>
          </cell>
          <cell r="E270">
            <v>0</v>
          </cell>
          <cell r="F270">
            <v>0.03938558487593541</v>
          </cell>
          <cell r="G270">
            <v>0.10139416983523447</v>
          </cell>
          <cell r="H270">
            <v>0.10847947929849937</v>
          </cell>
          <cell r="I270">
            <v>0.13840830449826988</v>
          </cell>
          <cell r="J270">
            <v>0</v>
          </cell>
          <cell r="K270">
            <v>0.10961907371882709</v>
          </cell>
          <cell r="L270">
            <v>0.19775873434410018</v>
          </cell>
          <cell r="M270">
            <v>0.146484375</v>
          </cell>
          <cell r="N270">
            <v>0</v>
          </cell>
          <cell r="O270">
            <v>0</v>
          </cell>
          <cell r="P270">
            <v>0.13531799729364005</v>
          </cell>
          <cell r="Q270">
            <v>0.10602678571428571</v>
          </cell>
        </row>
        <row r="271">
          <cell r="A271" t="str">
            <v>72 En poussant, en tractant</v>
          </cell>
          <cell r="B271">
            <v>0.09775171065493646</v>
          </cell>
          <cell r="C271">
            <v>0.15479876160990713</v>
          </cell>
          <cell r="D271">
            <v>0</v>
          </cell>
          <cell r="E271">
            <v>0</v>
          </cell>
          <cell r="F271">
            <v>0.11815675462780621</v>
          </cell>
          <cell r="G271">
            <v>0.050697084917617236</v>
          </cell>
          <cell r="H271">
            <v>0.10847947929849937</v>
          </cell>
          <cell r="I271">
            <v>0</v>
          </cell>
          <cell r="J271">
            <v>0</v>
          </cell>
          <cell r="K271">
            <v>0.07307938247921805</v>
          </cell>
          <cell r="L271">
            <v>0.06591957811470006</v>
          </cell>
          <cell r="M271">
            <v>0.048828125</v>
          </cell>
          <cell r="N271">
            <v>0.11627906976744186</v>
          </cell>
          <cell r="O271">
            <v>0</v>
          </cell>
          <cell r="P271">
            <v>0.06765899864682003</v>
          </cell>
          <cell r="Q271">
            <v>0.078125</v>
          </cell>
        </row>
        <row r="272">
          <cell r="A272" t="str">
            <v>73 En déposant, en se baissant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0.025348542458808618</v>
          </cell>
          <cell r="H272">
            <v>0.03615982643283312</v>
          </cell>
          <cell r="I272">
            <v>0</v>
          </cell>
          <cell r="J272">
            <v>0</v>
          </cell>
          <cell r="K272">
            <v>0.027404768429706773</v>
          </cell>
          <cell r="L272">
            <v>0</v>
          </cell>
          <cell r="M272">
            <v>0.048828125</v>
          </cell>
          <cell r="N272">
            <v>0</v>
          </cell>
          <cell r="O272">
            <v>0</v>
          </cell>
          <cell r="P272">
            <v>0.02255299954894001</v>
          </cell>
          <cell r="Q272">
            <v>0.022321428571428572</v>
          </cell>
        </row>
        <row r="273">
          <cell r="A273" t="str">
            <v>74 En torsion, en rotation, en se tournant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0.01807991321641656</v>
          </cell>
          <cell r="I273">
            <v>0.06920415224913494</v>
          </cell>
          <cell r="J273">
            <v>0</v>
          </cell>
          <cell r="K273">
            <v>0.018269845619804513</v>
          </cell>
          <cell r="L273">
            <v>0.06591957811470006</v>
          </cell>
          <cell r="M273">
            <v>0.048828125</v>
          </cell>
          <cell r="N273">
            <v>0.11627906976744186</v>
          </cell>
          <cell r="O273">
            <v>0</v>
          </cell>
          <cell r="P273">
            <v>0.06765899864682003</v>
          </cell>
          <cell r="Q273">
            <v>0.027901785714285712</v>
          </cell>
        </row>
        <row r="274">
          <cell r="A274" t="str">
            <v>75 En marchant lourdement, faux pas, glissade - sans chute</v>
          </cell>
          <cell r="B274">
            <v>0.2932551319648094</v>
          </cell>
          <cell r="C274">
            <v>0.9287925696594427</v>
          </cell>
          <cell r="D274">
            <v>1.3761467889908259</v>
          </cell>
          <cell r="E274">
            <v>0</v>
          </cell>
          <cell r="F274">
            <v>0.7089405277668374</v>
          </cell>
          <cell r="G274">
            <v>1.0139416983523446</v>
          </cell>
          <cell r="H274">
            <v>0.9220755740372446</v>
          </cell>
          <cell r="I274">
            <v>0.6228373702422145</v>
          </cell>
          <cell r="J274">
            <v>0</v>
          </cell>
          <cell r="K274">
            <v>0.9134922809902257</v>
          </cell>
          <cell r="L274">
            <v>1.2524719841793013</v>
          </cell>
          <cell r="M274">
            <v>1.85546875</v>
          </cell>
          <cell r="N274">
            <v>1.627906976744186</v>
          </cell>
          <cell r="O274">
            <v>0</v>
          </cell>
          <cell r="P274">
            <v>1.6012629679747408</v>
          </cell>
          <cell r="Q274">
            <v>1.0546875</v>
          </cell>
        </row>
        <row r="275">
          <cell r="A275" t="str">
            <v>79 Autre déviation connue du groupe 70 nlcd</v>
          </cell>
          <cell r="B275">
            <v>0.2932551319648094</v>
          </cell>
          <cell r="C275">
            <v>0.23219814241486067</v>
          </cell>
          <cell r="D275">
            <v>0</v>
          </cell>
          <cell r="E275">
            <v>0</v>
          </cell>
          <cell r="F275">
            <v>0.23631350925561243</v>
          </cell>
          <cell r="G275">
            <v>0.32953105196451205</v>
          </cell>
          <cell r="H275">
            <v>0.16271921894774904</v>
          </cell>
          <cell r="I275">
            <v>0.13840830449826988</v>
          </cell>
          <cell r="J275">
            <v>0</v>
          </cell>
          <cell r="K275">
            <v>0.21923814743765419</v>
          </cell>
          <cell r="L275">
            <v>0.3295978905735003</v>
          </cell>
          <cell r="M275">
            <v>0.29296875</v>
          </cell>
          <cell r="N275">
            <v>0.11627906976744186</v>
          </cell>
          <cell r="O275">
            <v>0</v>
          </cell>
          <cell r="P275">
            <v>0.2706359945872801</v>
          </cell>
          <cell r="Q275">
            <v>0.234375</v>
          </cell>
        </row>
        <row r="276">
          <cell r="A276" t="str">
            <v>80 Surprise, frayeur, violence, agression, menace, présence - non précisé</v>
          </cell>
          <cell r="B276">
            <v>0.5865102639296188</v>
          </cell>
          <cell r="C276">
            <v>0.541795665634675</v>
          </cell>
          <cell r="D276">
            <v>0.45871559633027525</v>
          </cell>
          <cell r="E276">
            <v>0</v>
          </cell>
          <cell r="F276">
            <v>0.5513981882630957</v>
          </cell>
          <cell r="G276">
            <v>0.532319391634981</v>
          </cell>
          <cell r="H276">
            <v>0.5062375700596637</v>
          </cell>
          <cell r="I276">
            <v>0.27681660899653976</v>
          </cell>
          <cell r="J276">
            <v>0</v>
          </cell>
          <cell r="K276">
            <v>0.48415090892481955</v>
          </cell>
          <cell r="L276">
            <v>0.39551746868820037</v>
          </cell>
          <cell r="M276">
            <v>0.29296875</v>
          </cell>
          <cell r="N276">
            <v>0.34883720930232553</v>
          </cell>
          <cell r="O276">
            <v>0</v>
          </cell>
          <cell r="P276">
            <v>0.3382949932341001</v>
          </cell>
          <cell r="Q276">
            <v>0.45758928571428575</v>
          </cell>
        </row>
        <row r="277">
          <cell r="A277" t="str">
            <v>81 Surprise, frayeur</v>
          </cell>
          <cell r="B277">
            <v>0.6842619745845552</v>
          </cell>
          <cell r="C277">
            <v>0.696594427244582</v>
          </cell>
          <cell r="D277">
            <v>0.9174311926605505</v>
          </cell>
          <cell r="E277">
            <v>0</v>
          </cell>
          <cell r="F277">
            <v>0.7089405277668374</v>
          </cell>
          <cell r="G277">
            <v>0.988593155893536</v>
          </cell>
          <cell r="H277">
            <v>1.1028747062014101</v>
          </cell>
          <cell r="I277">
            <v>0.9688581314878892</v>
          </cell>
          <cell r="J277">
            <v>0</v>
          </cell>
          <cell r="K277">
            <v>1.0413812003288572</v>
          </cell>
          <cell r="L277">
            <v>0.922874093605801</v>
          </cell>
          <cell r="M277">
            <v>0.78125</v>
          </cell>
          <cell r="N277">
            <v>0.6976744186046511</v>
          </cell>
          <cell r="O277">
            <v>0</v>
          </cell>
          <cell r="P277">
            <v>0.8119079837618401</v>
          </cell>
          <cell r="Q277">
            <v>0.9375</v>
          </cell>
        </row>
        <row r="278">
          <cell r="A278" t="str">
            <v>82 Violence, agression, menaces entre membres de l'entreprise soumis à l'autorité de l'employeur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0.025348542458808618</v>
          </cell>
          <cell r="H278">
            <v>0.01807991321641656</v>
          </cell>
          <cell r="I278">
            <v>0.06920415224913494</v>
          </cell>
          <cell r="J278">
            <v>0</v>
          </cell>
          <cell r="K278">
            <v>0.027404768429706773</v>
          </cell>
          <cell r="L278">
            <v>0.06591957811470006</v>
          </cell>
          <cell r="M278">
            <v>0</v>
          </cell>
          <cell r="N278">
            <v>0</v>
          </cell>
          <cell r="O278">
            <v>0</v>
          </cell>
          <cell r="P278">
            <v>0.02255299954894001</v>
          </cell>
          <cell r="Q278">
            <v>0.022321428571428572</v>
          </cell>
        </row>
        <row r="279">
          <cell r="A279" t="str">
            <v>83 Violence, agression, menace - provenant de personnes externes à l'entreprise envers les victimes dans le cadre de leur fonction</v>
          </cell>
          <cell r="B279">
            <v>0.39100684261974583</v>
          </cell>
          <cell r="C279">
            <v>0.541795665634675</v>
          </cell>
          <cell r="D279">
            <v>0.45871559633027525</v>
          </cell>
          <cell r="E279">
            <v>0</v>
          </cell>
          <cell r="F279">
            <v>0.47262701851122485</v>
          </cell>
          <cell r="G279">
            <v>0.32953105196451205</v>
          </cell>
          <cell r="H279">
            <v>0.4881576568432472</v>
          </cell>
          <cell r="I279">
            <v>0.27681660899653976</v>
          </cell>
          <cell r="J279">
            <v>0</v>
          </cell>
          <cell r="K279">
            <v>0.4019366036356993</v>
          </cell>
          <cell r="L279">
            <v>0.5273566249176005</v>
          </cell>
          <cell r="M279">
            <v>0.390625</v>
          </cell>
          <cell r="N279">
            <v>0.11627906976744186</v>
          </cell>
          <cell r="O279">
            <v>0</v>
          </cell>
          <cell r="P279">
            <v>0.38340099233198016</v>
          </cell>
          <cell r="Q279">
            <v>0.40736607142857145</v>
          </cell>
        </row>
        <row r="280">
          <cell r="A280" t="str">
            <v>84 Agression, bousculade - par animal</v>
          </cell>
          <cell r="B280">
            <v>0.39100684261974583</v>
          </cell>
          <cell r="C280">
            <v>0</v>
          </cell>
          <cell r="D280">
            <v>0</v>
          </cell>
          <cell r="E280">
            <v>0</v>
          </cell>
          <cell r="F280">
            <v>0.15754233950374164</v>
          </cell>
          <cell r="G280">
            <v>0.3041825095057034</v>
          </cell>
          <cell r="H280">
            <v>0.2711986982462484</v>
          </cell>
          <cell r="I280">
            <v>0.27681660899653976</v>
          </cell>
          <cell r="J280">
            <v>0</v>
          </cell>
          <cell r="K280">
            <v>0.28318260710696996</v>
          </cell>
          <cell r="L280">
            <v>0.7910349373764007</v>
          </cell>
          <cell r="M280">
            <v>0.537109375</v>
          </cell>
          <cell r="N280">
            <v>0.23255813953488372</v>
          </cell>
          <cell r="O280">
            <v>0</v>
          </cell>
          <cell r="P280">
            <v>0.5638249887235002</v>
          </cell>
          <cell r="Q280">
            <v>0.33482142857142855</v>
          </cell>
        </row>
        <row r="281">
          <cell r="A281" t="str">
            <v>85 Présence de la victime ou d'un tiers créant en soi un danger pour elle/lui-même ou pour autrui</v>
          </cell>
          <cell r="B281">
            <v>0.4887585532746823</v>
          </cell>
          <cell r="C281">
            <v>0.541795665634675</v>
          </cell>
          <cell r="D281">
            <v>1.3761467889908259</v>
          </cell>
          <cell r="E281">
            <v>0</v>
          </cell>
          <cell r="F281">
            <v>0.5907837731390311</v>
          </cell>
          <cell r="G281">
            <v>0.3548795944233207</v>
          </cell>
          <cell r="H281">
            <v>0.39775809076116436</v>
          </cell>
          <cell r="I281">
            <v>0.27681660899653976</v>
          </cell>
          <cell r="J281">
            <v>0</v>
          </cell>
          <cell r="K281">
            <v>0.3653969123960903</v>
          </cell>
          <cell r="L281">
            <v>0.06591957811470006</v>
          </cell>
          <cell r="M281">
            <v>0.29296875</v>
          </cell>
          <cell r="N281">
            <v>0.34883720930232553</v>
          </cell>
          <cell r="O281">
            <v>0</v>
          </cell>
          <cell r="P281">
            <v>0.2255299954894001</v>
          </cell>
          <cell r="Q281">
            <v>0.3627232142857143</v>
          </cell>
        </row>
        <row r="282">
          <cell r="A282" t="str">
            <v>89 Autre déviation connue du groupe 80 nlcd</v>
          </cell>
          <cell r="B282">
            <v>0.19550342130987292</v>
          </cell>
          <cell r="C282">
            <v>0.30959752321981426</v>
          </cell>
          <cell r="D282">
            <v>0</v>
          </cell>
          <cell r="E282">
            <v>0</v>
          </cell>
          <cell r="F282">
            <v>0.23631350925561243</v>
          </cell>
          <cell r="G282">
            <v>0.17743979721166034</v>
          </cell>
          <cell r="H282">
            <v>0.2711986982462484</v>
          </cell>
          <cell r="I282">
            <v>0.27681660899653976</v>
          </cell>
          <cell r="J282">
            <v>0</v>
          </cell>
          <cell r="K282">
            <v>0.23750799305745865</v>
          </cell>
          <cell r="L282">
            <v>0.19775873434410018</v>
          </cell>
          <cell r="M282">
            <v>0.439453125</v>
          </cell>
          <cell r="N282">
            <v>0.11627906976744186</v>
          </cell>
          <cell r="O282">
            <v>0</v>
          </cell>
          <cell r="P282">
            <v>0.2931889941362201</v>
          </cell>
          <cell r="Q282">
            <v>0.25111607142857145</v>
          </cell>
        </row>
        <row r="283">
          <cell r="A283" t="str">
            <v>99 Autre déviation non listée</v>
          </cell>
          <cell r="B283">
            <v>4.301075268817205</v>
          </cell>
          <cell r="C283">
            <v>5.882352941176469</v>
          </cell>
          <cell r="D283">
            <v>3.669724770642202</v>
          </cell>
          <cell r="E283">
            <v>33.33333333333333</v>
          </cell>
          <cell r="F283">
            <v>5.120126033871603</v>
          </cell>
          <cell r="G283">
            <v>5.931558935361217</v>
          </cell>
          <cell r="H283">
            <v>6.327969625745797</v>
          </cell>
          <cell r="I283">
            <v>6.6435986159169556</v>
          </cell>
          <cell r="J283">
            <v>11.538461538461538</v>
          </cell>
          <cell r="K283">
            <v>6.239152279163241</v>
          </cell>
          <cell r="L283">
            <v>5.603164139749506</v>
          </cell>
          <cell r="M283">
            <v>4.8828125</v>
          </cell>
          <cell r="N283">
            <v>4.4186046511627906</v>
          </cell>
          <cell r="O283">
            <v>11.11111111111111</v>
          </cell>
          <cell r="P283">
            <v>5.051871898962562</v>
          </cell>
          <cell r="Q283">
            <v>5.786830357142858</v>
          </cell>
        </row>
        <row r="284">
          <cell r="A284" t="str">
            <v>Total</v>
          </cell>
          <cell r="B284">
            <v>100</v>
          </cell>
          <cell r="C284">
            <v>100</v>
          </cell>
          <cell r="D284">
            <v>100</v>
          </cell>
          <cell r="E284">
            <v>100</v>
          </cell>
          <cell r="F284">
            <v>100</v>
          </cell>
          <cell r="G284">
            <v>100</v>
          </cell>
          <cell r="H284">
            <v>100</v>
          </cell>
          <cell r="I284">
            <v>100</v>
          </cell>
          <cell r="J284">
            <v>100</v>
          </cell>
          <cell r="K284">
            <v>100</v>
          </cell>
          <cell r="L284">
            <v>100</v>
          </cell>
          <cell r="M284">
            <v>100</v>
          </cell>
          <cell r="N284">
            <v>100</v>
          </cell>
          <cell r="O284">
            <v>100</v>
          </cell>
          <cell r="P284">
            <v>100</v>
          </cell>
          <cell r="Q284">
            <v>100</v>
          </cell>
        </row>
        <row r="292">
          <cell r="A292" t="str">
            <v>00 Inconnu</v>
          </cell>
          <cell r="B292">
            <v>22</v>
          </cell>
          <cell r="C292">
            <v>1</v>
          </cell>
          <cell r="D292">
            <v>0</v>
          </cell>
          <cell r="E292">
            <v>0</v>
          </cell>
          <cell r="F292">
            <v>23</v>
          </cell>
          <cell r="G292">
            <v>262</v>
          </cell>
          <cell r="H292">
            <v>261</v>
          </cell>
          <cell r="I292">
            <v>65</v>
          </cell>
          <cell r="J292">
            <v>3</v>
          </cell>
          <cell r="K292">
            <v>591</v>
          </cell>
          <cell r="L292">
            <v>135</v>
          </cell>
          <cell r="M292">
            <v>295</v>
          </cell>
          <cell r="N292">
            <v>86</v>
          </cell>
          <cell r="O292">
            <v>3</v>
          </cell>
          <cell r="P292">
            <v>519</v>
          </cell>
          <cell r="Q292">
            <v>1133</v>
          </cell>
        </row>
        <row r="293">
          <cell r="A293" t="str">
            <v>10 Déviation par problème électrique, explosion, feu - non précisé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0</v>
          </cell>
          <cell r="J293">
            <v>0</v>
          </cell>
          <cell r="K293">
            <v>3</v>
          </cell>
          <cell r="L293">
            <v>0</v>
          </cell>
          <cell r="M293">
            <v>2</v>
          </cell>
          <cell r="N293">
            <v>0</v>
          </cell>
          <cell r="O293">
            <v>0</v>
          </cell>
          <cell r="P293">
            <v>2</v>
          </cell>
          <cell r="Q293">
            <v>5</v>
          </cell>
        </row>
        <row r="294">
          <cell r="A294" t="str">
            <v>11 Problème électrique par défaillance dans l'installation - entraînant un contact indirect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</v>
          </cell>
          <cell r="N294">
            <v>0</v>
          </cell>
          <cell r="O294">
            <v>0</v>
          </cell>
          <cell r="P294">
            <v>1</v>
          </cell>
          <cell r="Q294">
            <v>1</v>
          </cell>
        </row>
        <row r="295">
          <cell r="A295" t="str">
            <v>14 Incendie, embrasement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1</v>
          </cell>
          <cell r="I295">
            <v>0</v>
          </cell>
          <cell r="J295">
            <v>0</v>
          </cell>
          <cell r="K295">
            <v>1</v>
          </cell>
          <cell r="L295">
            <v>1</v>
          </cell>
          <cell r="M295">
            <v>0</v>
          </cell>
          <cell r="N295">
            <v>1</v>
          </cell>
          <cell r="O295">
            <v>0</v>
          </cell>
          <cell r="P295">
            <v>2</v>
          </cell>
          <cell r="Q295">
            <v>3</v>
          </cell>
        </row>
        <row r="296">
          <cell r="A296" t="str">
            <v>19 Autre déviation connue du groupe 10 nlcd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5</v>
          </cell>
          <cell r="H296">
            <v>3</v>
          </cell>
          <cell r="I296">
            <v>3</v>
          </cell>
          <cell r="J296">
            <v>0</v>
          </cell>
          <cell r="K296">
            <v>11</v>
          </cell>
          <cell r="L296">
            <v>3</v>
          </cell>
          <cell r="M296">
            <v>4</v>
          </cell>
          <cell r="N296">
            <v>1</v>
          </cell>
          <cell r="O296">
            <v>0</v>
          </cell>
          <cell r="P296">
            <v>8</v>
          </cell>
          <cell r="Q296">
            <v>19</v>
          </cell>
        </row>
        <row r="297">
          <cell r="A297" t="str">
            <v>20 Déviation par débordement, renversement, fuite, écoulement, vaporisation, dégagement - non précisé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3</v>
          </cell>
          <cell r="H297">
            <v>2</v>
          </cell>
          <cell r="I297">
            <v>0</v>
          </cell>
          <cell r="J297">
            <v>0</v>
          </cell>
          <cell r="K297">
            <v>5</v>
          </cell>
          <cell r="L297">
            <v>3</v>
          </cell>
          <cell r="M297">
            <v>2</v>
          </cell>
          <cell r="N297">
            <v>1</v>
          </cell>
          <cell r="O297">
            <v>0</v>
          </cell>
          <cell r="P297">
            <v>6</v>
          </cell>
          <cell r="Q297">
            <v>11</v>
          </cell>
        </row>
        <row r="298">
          <cell r="A298" t="str">
            <v>21 à l'état de solide - débordement, renversement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0</v>
          </cell>
          <cell r="K298">
            <v>1</v>
          </cell>
          <cell r="L298">
            <v>3</v>
          </cell>
          <cell r="M298">
            <v>0</v>
          </cell>
          <cell r="N298">
            <v>0</v>
          </cell>
          <cell r="O298">
            <v>0</v>
          </cell>
          <cell r="P298">
            <v>3</v>
          </cell>
          <cell r="Q298">
            <v>4</v>
          </cell>
        </row>
        <row r="299">
          <cell r="A299" t="str">
            <v>22 à l'état de liquide - fuite, suintement, écouleemnt, éclaboussure, aspersion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3</v>
          </cell>
          <cell r="H299">
            <v>0</v>
          </cell>
          <cell r="I299">
            <v>0</v>
          </cell>
          <cell r="J299">
            <v>0</v>
          </cell>
          <cell r="K299">
            <v>3</v>
          </cell>
          <cell r="L299">
            <v>5</v>
          </cell>
          <cell r="M299">
            <v>3</v>
          </cell>
          <cell r="N299">
            <v>0</v>
          </cell>
          <cell r="O299">
            <v>0</v>
          </cell>
          <cell r="P299">
            <v>8</v>
          </cell>
          <cell r="Q299">
            <v>11</v>
          </cell>
        </row>
        <row r="300">
          <cell r="A300" t="str">
            <v>23 à l'état gazeux - vaporisation, formation d'aérosol, formation de gaz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1</v>
          </cell>
          <cell r="H300">
            <v>0</v>
          </cell>
          <cell r="I300">
            <v>0</v>
          </cell>
          <cell r="J300">
            <v>0</v>
          </cell>
          <cell r="K300">
            <v>1</v>
          </cell>
          <cell r="L300">
            <v>3</v>
          </cell>
          <cell r="M300">
            <v>0</v>
          </cell>
          <cell r="N300">
            <v>0</v>
          </cell>
          <cell r="O300">
            <v>0</v>
          </cell>
          <cell r="P300">
            <v>3</v>
          </cell>
          <cell r="Q300">
            <v>4</v>
          </cell>
        </row>
        <row r="301">
          <cell r="A301" t="str">
            <v>24 Pulvérulent - génération de fumée, émission de poussières, particules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2</v>
          </cell>
          <cell r="H301">
            <v>1</v>
          </cell>
          <cell r="I301">
            <v>0</v>
          </cell>
          <cell r="J301">
            <v>0</v>
          </cell>
          <cell r="K301">
            <v>3</v>
          </cell>
          <cell r="L301">
            <v>5</v>
          </cell>
          <cell r="M301">
            <v>2</v>
          </cell>
          <cell r="N301">
            <v>0</v>
          </cell>
          <cell r="O301">
            <v>0</v>
          </cell>
          <cell r="P301">
            <v>7</v>
          </cell>
          <cell r="Q301">
            <v>10</v>
          </cell>
        </row>
        <row r="302">
          <cell r="A302" t="str">
            <v>29 Autre déviation connue du groupe 20 nlcd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1</v>
          </cell>
          <cell r="H302">
            <v>1</v>
          </cell>
          <cell r="I302">
            <v>0</v>
          </cell>
          <cell r="J302">
            <v>0</v>
          </cell>
          <cell r="K302">
            <v>2</v>
          </cell>
          <cell r="L302">
            <v>2</v>
          </cell>
          <cell r="M302">
            <v>0</v>
          </cell>
          <cell r="N302">
            <v>0</v>
          </cell>
          <cell r="O302">
            <v>0</v>
          </cell>
          <cell r="P302">
            <v>2</v>
          </cell>
          <cell r="Q302">
            <v>4</v>
          </cell>
        </row>
        <row r="303">
          <cell r="A303" t="str">
            <v>30 Rupture, bris, éclatement, glissade, chute, effondrement d'agent matériel - non précisé</v>
          </cell>
          <cell r="B303">
            <v>1</v>
          </cell>
          <cell r="C303">
            <v>0</v>
          </cell>
          <cell r="D303">
            <v>0</v>
          </cell>
          <cell r="E303">
            <v>0</v>
          </cell>
          <cell r="F303">
            <v>1</v>
          </cell>
          <cell r="G303">
            <v>22</v>
          </cell>
          <cell r="H303">
            <v>18</v>
          </cell>
          <cell r="I303">
            <v>6</v>
          </cell>
          <cell r="J303">
            <v>0</v>
          </cell>
          <cell r="K303">
            <v>46</v>
          </cell>
          <cell r="L303">
            <v>17</v>
          </cell>
          <cell r="M303">
            <v>31</v>
          </cell>
          <cell r="N303">
            <v>11</v>
          </cell>
          <cell r="O303">
            <v>0</v>
          </cell>
          <cell r="P303">
            <v>59</v>
          </cell>
          <cell r="Q303">
            <v>106</v>
          </cell>
        </row>
        <row r="304">
          <cell r="A304" t="str">
            <v>31 Rupture de matériel, aux joints, aux connexions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2</v>
          </cell>
          <cell r="I304">
            <v>1</v>
          </cell>
          <cell r="J304">
            <v>0</v>
          </cell>
          <cell r="K304">
            <v>4</v>
          </cell>
          <cell r="L304">
            <v>2</v>
          </cell>
          <cell r="M304">
            <v>5</v>
          </cell>
          <cell r="N304">
            <v>0</v>
          </cell>
          <cell r="O304">
            <v>0</v>
          </cell>
          <cell r="P304">
            <v>7</v>
          </cell>
          <cell r="Q304">
            <v>11</v>
          </cell>
        </row>
        <row r="305">
          <cell r="A305" t="str">
            <v>32 Rupture, éclatement, causant des éclats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4</v>
          </cell>
          <cell r="H305">
            <v>2</v>
          </cell>
          <cell r="I305">
            <v>0</v>
          </cell>
          <cell r="J305">
            <v>0</v>
          </cell>
          <cell r="K305">
            <v>6</v>
          </cell>
          <cell r="L305">
            <v>4</v>
          </cell>
          <cell r="M305">
            <v>1</v>
          </cell>
          <cell r="N305">
            <v>0</v>
          </cell>
          <cell r="O305">
            <v>0</v>
          </cell>
          <cell r="P305">
            <v>5</v>
          </cell>
          <cell r="Q305">
            <v>11</v>
          </cell>
        </row>
        <row r="306">
          <cell r="A306" t="str">
            <v>33 Glissade, chute, effondrement d'agent matériel - supérieur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16</v>
          </cell>
          <cell r="H306">
            <v>20</v>
          </cell>
          <cell r="I306">
            <v>4</v>
          </cell>
          <cell r="J306">
            <v>0</v>
          </cell>
          <cell r="K306">
            <v>40</v>
          </cell>
          <cell r="L306">
            <v>26</v>
          </cell>
          <cell r="M306">
            <v>33</v>
          </cell>
          <cell r="N306">
            <v>8</v>
          </cell>
          <cell r="O306">
            <v>0</v>
          </cell>
          <cell r="P306">
            <v>67</v>
          </cell>
          <cell r="Q306">
            <v>107</v>
          </cell>
        </row>
        <row r="307">
          <cell r="A307" t="str">
            <v>34 Glissade, chute, effondrement d'agent matériel - inférieur</v>
          </cell>
          <cell r="B307">
            <v>3</v>
          </cell>
          <cell r="C307">
            <v>0</v>
          </cell>
          <cell r="D307">
            <v>0</v>
          </cell>
          <cell r="E307">
            <v>0</v>
          </cell>
          <cell r="F307">
            <v>3</v>
          </cell>
          <cell r="G307">
            <v>32</v>
          </cell>
          <cell r="H307">
            <v>20</v>
          </cell>
          <cell r="I307">
            <v>4</v>
          </cell>
          <cell r="J307">
            <v>0</v>
          </cell>
          <cell r="K307">
            <v>56</v>
          </cell>
          <cell r="L307">
            <v>22</v>
          </cell>
          <cell r="M307">
            <v>20</v>
          </cell>
          <cell r="N307">
            <v>10</v>
          </cell>
          <cell r="O307">
            <v>0</v>
          </cell>
          <cell r="P307">
            <v>52</v>
          </cell>
          <cell r="Q307">
            <v>111</v>
          </cell>
        </row>
        <row r="308">
          <cell r="A308" t="str">
            <v>35 Glissade, chute, effondrement d'agent matériel - de plain-pied</v>
          </cell>
          <cell r="B308">
            <v>3</v>
          </cell>
          <cell r="C308">
            <v>0</v>
          </cell>
          <cell r="D308">
            <v>0</v>
          </cell>
          <cell r="E308">
            <v>0</v>
          </cell>
          <cell r="F308">
            <v>3</v>
          </cell>
          <cell r="G308">
            <v>82</v>
          </cell>
          <cell r="H308">
            <v>58</v>
          </cell>
          <cell r="I308">
            <v>20</v>
          </cell>
          <cell r="J308">
            <v>0</v>
          </cell>
          <cell r="K308">
            <v>160</v>
          </cell>
          <cell r="L308">
            <v>64</v>
          </cell>
          <cell r="M308">
            <v>108</v>
          </cell>
          <cell r="N308">
            <v>24</v>
          </cell>
          <cell r="O308">
            <v>0</v>
          </cell>
          <cell r="P308">
            <v>196</v>
          </cell>
          <cell r="Q308">
            <v>359</v>
          </cell>
        </row>
        <row r="309">
          <cell r="A309" t="str">
            <v>39 Autre déviation connue du groupe 30 nlcd</v>
          </cell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3</v>
          </cell>
          <cell r="G309">
            <v>13</v>
          </cell>
          <cell r="H309">
            <v>9</v>
          </cell>
          <cell r="I309">
            <v>3</v>
          </cell>
          <cell r="J309">
            <v>0</v>
          </cell>
          <cell r="K309">
            <v>25</v>
          </cell>
          <cell r="L309">
            <v>4</v>
          </cell>
          <cell r="M309">
            <v>8</v>
          </cell>
          <cell r="N309">
            <v>1</v>
          </cell>
          <cell r="O309">
            <v>0</v>
          </cell>
          <cell r="P309">
            <v>13</v>
          </cell>
          <cell r="Q309">
            <v>41</v>
          </cell>
        </row>
        <row r="310">
          <cell r="A310" t="str">
            <v>40 Perte, totale ou partielle de contrôle de machine, moyen de transport - équipement de manutention, outil à main, objet, animal - non précisé</v>
          </cell>
          <cell r="B310">
            <v>13</v>
          </cell>
          <cell r="C310">
            <v>3</v>
          </cell>
          <cell r="D310">
            <v>2</v>
          </cell>
          <cell r="E310">
            <v>0</v>
          </cell>
          <cell r="F310">
            <v>18</v>
          </cell>
          <cell r="G310">
            <v>225</v>
          </cell>
          <cell r="H310">
            <v>222</v>
          </cell>
          <cell r="I310">
            <v>60</v>
          </cell>
          <cell r="J310">
            <v>0</v>
          </cell>
          <cell r="K310">
            <v>507</v>
          </cell>
          <cell r="L310">
            <v>151</v>
          </cell>
          <cell r="M310">
            <v>275</v>
          </cell>
          <cell r="N310">
            <v>95</v>
          </cell>
          <cell r="O310">
            <v>1</v>
          </cell>
          <cell r="P310">
            <v>522</v>
          </cell>
          <cell r="Q310">
            <v>1047</v>
          </cell>
        </row>
        <row r="311">
          <cell r="A311" t="str">
            <v>41 Perte, totale ou partielle de contrôle de machine ou de la matière travaillée par la machine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12</v>
          </cell>
          <cell r="H311">
            <v>1</v>
          </cell>
          <cell r="I311">
            <v>3</v>
          </cell>
          <cell r="J311">
            <v>0</v>
          </cell>
          <cell r="K311">
            <v>16</v>
          </cell>
          <cell r="L311">
            <v>5</v>
          </cell>
          <cell r="M311">
            <v>7</v>
          </cell>
          <cell r="N311">
            <v>2</v>
          </cell>
          <cell r="O311">
            <v>0</v>
          </cell>
          <cell r="P311">
            <v>14</v>
          </cell>
          <cell r="Q311">
            <v>30</v>
          </cell>
        </row>
        <row r="312">
          <cell r="A312" t="str">
            <v>42 Perte, totale ou partielle de contrôle de moyen de transport - d'équipement de manutention</v>
          </cell>
          <cell r="B312">
            <v>63</v>
          </cell>
          <cell r="C312">
            <v>13</v>
          </cell>
          <cell r="D312">
            <v>6</v>
          </cell>
          <cell r="E312">
            <v>1</v>
          </cell>
          <cell r="F312">
            <v>83</v>
          </cell>
          <cell r="G312">
            <v>1427</v>
          </cell>
          <cell r="H312">
            <v>1525</v>
          </cell>
          <cell r="I312">
            <v>399</v>
          </cell>
          <cell r="J312">
            <v>5</v>
          </cell>
          <cell r="K312">
            <v>3356</v>
          </cell>
          <cell r="L312">
            <v>1052</v>
          </cell>
          <cell r="M312">
            <v>2045</v>
          </cell>
          <cell r="N312">
            <v>639</v>
          </cell>
          <cell r="O312">
            <v>6</v>
          </cell>
          <cell r="P312">
            <v>3742</v>
          </cell>
          <cell r="Q312">
            <v>7181</v>
          </cell>
        </row>
        <row r="313">
          <cell r="A313" t="str">
            <v>43 Perte, totale ou partielle de contrôle d'outil à main ou de la matière travaillée par l'outil</v>
          </cell>
          <cell r="B313">
            <v>1</v>
          </cell>
          <cell r="C313">
            <v>0</v>
          </cell>
          <cell r="D313">
            <v>1</v>
          </cell>
          <cell r="E313">
            <v>0</v>
          </cell>
          <cell r="F313">
            <v>2</v>
          </cell>
          <cell r="G313">
            <v>3</v>
          </cell>
          <cell r="H313">
            <v>2</v>
          </cell>
          <cell r="I313">
            <v>1</v>
          </cell>
          <cell r="J313">
            <v>0</v>
          </cell>
          <cell r="K313">
            <v>6</v>
          </cell>
          <cell r="L313">
            <v>4</v>
          </cell>
          <cell r="M313">
            <v>6</v>
          </cell>
          <cell r="N313">
            <v>0</v>
          </cell>
          <cell r="O313">
            <v>0</v>
          </cell>
          <cell r="P313">
            <v>10</v>
          </cell>
          <cell r="Q313">
            <v>18</v>
          </cell>
        </row>
        <row r="314">
          <cell r="A314" t="str">
            <v>44 Perte, totale ou partielle de contrôle d'objet, porté, déplacé, manipulé etc.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20</v>
          </cell>
          <cell r="H314">
            <v>25</v>
          </cell>
          <cell r="I314">
            <v>5</v>
          </cell>
          <cell r="J314">
            <v>0</v>
          </cell>
          <cell r="K314">
            <v>50</v>
          </cell>
          <cell r="L314">
            <v>22</v>
          </cell>
          <cell r="M314">
            <v>41</v>
          </cell>
          <cell r="N314">
            <v>7</v>
          </cell>
          <cell r="O314">
            <v>0</v>
          </cell>
          <cell r="P314">
            <v>70</v>
          </cell>
          <cell r="Q314">
            <v>120</v>
          </cell>
        </row>
        <row r="315">
          <cell r="A315" t="str">
            <v>45 Perte, totale ou partielle de contrôle d'animal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2</v>
          </cell>
          <cell r="H315">
            <v>5</v>
          </cell>
          <cell r="I315">
            <v>0</v>
          </cell>
          <cell r="J315">
            <v>0</v>
          </cell>
          <cell r="K315">
            <v>7</v>
          </cell>
          <cell r="L315">
            <v>3</v>
          </cell>
          <cell r="M315">
            <v>3</v>
          </cell>
          <cell r="N315">
            <v>0</v>
          </cell>
          <cell r="O315">
            <v>0</v>
          </cell>
          <cell r="P315">
            <v>6</v>
          </cell>
          <cell r="Q315">
            <v>13</v>
          </cell>
        </row>
        <row r="316">
          <cell r="A316" t="str">
            <v>49 Autre déviation connue du groupe 40 nlcd</v>
          </cell>
          <cell r="B316">
            <v>1</v>
          </cell>
          <cell r="C316">
            <v>0</v>
          </cell>
          <cell r="D316">
            <v>0</v>
          </cell>
          <cell r="E316">
            <v>0</v>
          </cell>
          <cell r="F316">
            <v>1</v>
          </cell>
          <cell r="G316">
            <v>27</v>
          </cell>
          <cell r="H316">
            <v>29</v>
          </cell>
          <cell r="I316">
            <v>7</v>
          </cell>
          <cell r="J316">
            <v>0</v>
          </cell>
          <cell r="K316">
            <v>63</v>
          </cell>
          <cell r="L316">
            <v>13</v>
          </cell>
          <cell r="M316">
            <v>28</v>
          </cell>
          <cell r="N316">
            <v>12</v>
          </cell>
          <cell r="O316">
            <v>0</v>
          </cell>
          <cell r="P316">
            <v>53</v>
          </cell>
          <cell r="Q316">
            <v>117</v>
          </cell>
        </row>
        <row r="317">
          <cell r="A317" t="str">
            <v>50 Glissade ou trébuchement avec chute, chute de personne - non précisé</v>
          </cell>
          <cell r="B317">
            <v>5</v>
          </cell>
          <cell r="C317">
            <v>1</v>
          </cell>
          <cell r="D317">
            <v>0</v>
          </cell>
          <cell r="E317">
            <v>0</v>
          </cell>
          <cell r="F317">
            <v>6</v>
          </cell>
          <cell r="G317">
            <v>178</v>
          </cell>
          <cell r="H317">
            <v>178</v>
          </cell>
          <cell r="I317">
            <v>62</v>
          </cell>
          <cell r="J317">
            <v>1</v>
          </cell>
          <cell r="K317">
            <v>419</v>
          </cell>
          <cell r="L317">
            <v>88</v>
          </cell>
          <cell r="M317">
            <v>198</v>
          </cell>
          <cell r="N317">
            <v>57</v>
          </cell>
          <cell r="O317">
            <v>0</v>
          </cell>
          <cell r="P317">
            <v>343</v>
          </cell>
          <cell r="Q317">
            <v>768</v>
          </cell>
        </row>
        <row r="318">
          <cell r="A318" t="str">
            <v>51 Chute de personne - de hauteur</v>
          </cell>
          <cell r="B318">
            <v>1</v>
          </cell>
          <cell r="C318">
            <v>0</v>
          </cell>
          <cell r="D318">
            <v>0</v>
          </cell>
          <cell r="E318">
            <v>0</v>
          </cell>
          <cell r="F318">
            <v>1</v>
          </cell>
          <cell r="G318">
            <v>88</v>
          </cell>
          <cell r="H318">
            <v>71</v>
          </cell>
          <cell r="I318">
            <v>25</v>
          </cell>
          <cell r="J318">
            <v>0</v>
          </cell>
          <cell r="K318">
            <v>184</v>
          </cell>
          <cell r="L318">
            <v>28</v>
          </cell>
          <cell r="M318">
            <v>76</v>
          </cell>
          <cell r="N318">
            <v>32</v>
          </cell>
          <cell r="O318">
            <v>0</v>
          </cell>
          <cell r="P318">
            <v>136</v>
          </cell>
          <cell r="Q318">
            <v>321</v>
          </cell>
        </row>
        <row r="319">
          <cell r="A319" t="str">
            <v>52 Glissade ou trébuchement avec chute, chute de personne - de plain-pied</v>
          </cell>
          <cell r="B319">
            <v>7</v>
          </cell>
          <cell r="C319">
            <v>2</v>
          </cell>
          <cell r="D319">
            <v>4</v>
          </cell>
          <cell r="E319">
            <v>0</v>
          </cell>
          <cell r="F319">
            <v>13</v>
          </cell>
          <cell r="G319">
            <v>352</v>
          </cell>
          <cell r="H319">
            <v>392</v>
          </cell>
          <cell r="I319">
            <v>131</v>
          </cell>
          <cell r="J319">
            <v>0</v>
          </cell>
          <cell r="K319">
            <v>875</v>
          </cell>
          <cell r="L319">
            <v>275</v>
          </cell>
          <cell r="M319">
            <v>484</v>
          </cell>
          <cell r="N319">
            <v>145</v>
          </cell>
          <cell r="O319">
            <v>0</v>
          </cell>
          <cell r="P319">
            <v>904</v>
          </cell>
          <cell r="Q319">
            <v>1792</v>
          </cell>
        </row>
        <row r="320">
          <cell r="A320" t="str">
            <v>59 Autre déviation connue du groupe 50 nlcd</v>
          </cell>
          <cell r="B320">
            <v>4</v>
          </cell>
          <cell r="C320">
            <v>0</v>
          </cell>
          <cell r="D320">
            <v>0</v>
          </cell>
          <cell r="E320">
            <v>0</v>
          </cell>
          <cell r="F320">
            <v>4</v>
          </cell>
          <cell r="G320">
            <v>39</v>
          </cell>
          <cell r="H320">
            <v>25</v>
          </cell>
          <cell r="I320">
            <v>9</v>
          </cell>
          <cell r="J320">
            <v>0</v>
          </cell>
          <cell r="K320">
            <v>73</v>
          </cell>
          <cell r="L320">
            <v>21</v>
          </cell>
          <cell r="M320">
            <v>25</v>
          </cell>
          <cell r="N320">
            <v>9</v>
          </cell>
          <cell r="O320">
            <v>0</v>
          </cell>
          <cell r="P320">
            <v>55</v>
          </cell>
          <cell r="Q320">
            <v>132</v>
          </cell>
        </row>
        <row r="321">
          <cell r="A321" t="str">
            <v>60 Mouvement du corps sans contrainte physique - non précisé</v>
          </cell>
          <cell r="B321">
            <v>0</v>
          </cell>
          <cell r="C321">
            <v>1</v>
          </cell>
          <cell r="D321">
            <v>0</v>
          </cell>
          <cell r="E321">
            <v>0</v>
          </cell>
          <cell r="F321">
            <v>1</v>
          </cell>
          <cell r="G321">
            <v>18</v>
          </cell>
          <cell r="H321">
            <v>21</v>
          </cell>
          <cell r="I321">
            <v>4</v>
          </cell>
          <cell r="J321">
            <v>0</v>
          </cell>
          <cell r="K321">
            <v>43</v>
          </cell>
          <cell r="L321">
            <v>7</v>
          </cell>
          <cell r="M321">
            <v>17</v>
          </cell>
          <cell r="N321">
            <v>4</v>
          </cell>
          <cell r="O321">
            <v>0</v>
          </cell>
          <cell r="P321">
            <v>28</v>
          </cell>
          <cell r="Q321">
            <v>72</v>
          </cell>
        </row>
        <row r="322">
          <cell r="A322" t="str">
            <v>61 En marchant sur un objet coupant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2</v>
          </cell>
          <cell r="H322">
            <v>0</v>
          </cell>
          <cell r="I322">
            <v>0</v>
          </cell>
          <cell r="J322">
            <v>0</v>
          </cell>
          <cell r="K322">
            <v>2</v>
          </cell>
          <cell r="L322">
            <v>0</v>
          </cell>
          <cell r="M322">
            <v>2</v>
          </cell>
          <cell r="N322">
            <v>0</v>
          </cell>
          <cell r="O322">
            <v>0</v>
          </cell>
          <cell r="P322">
            <v>2</v>
          </cell>
          <cell r="Q322">
            <v>4</v>
          </cell>
        </row>
        <row r="323">
          <cell r="A323" t="str">
            <v>62 En s'agenouillant, s'asseyant, s'appuyant contre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1</v>
          </cell>
          <cell r="H323">
            <v>0</v>
          </cell>
          <cell r="I323">
            <v>0</v>
          </cell>
          <cell r="J323">
            <v>0</v>
          </cell>
          <cell r="K323">
            <v>1</v>
          </cell>
          <cell r="L323">
            <v>0</v>
          </cell>
          <cell r="M323">
            <v>3</v>
          </cell>
          <cell r="N323">
            <v>0</v>
          </cell>
          <cell r="O323">
            <v>0</v>
          </cell>
          <cell r="P323">
            <v>3</v>
          </cell>
          <cell r="Q323">
            <v>4</v>
          </cell>
        </row>
        <row r="324">
          <cell r="A324" t="str">
            <v>63 En étant attrapé, entraîné, par quelque chose ou par son élan</v>
          </cell>
          <cell r="B324">
            <v>11</v>
          </cell>
          <cell r="C324">
            <v>1</v>
          </cell>
          <cell r="D324">
            <v>2</v>
          </cell>
          <cell r="E324">
            <v>0</v>
          </cell>
          <cell r="F324">
            <v>14</v>
          </cell>
          <cell r="G324">
            <v>340</v>
          </cell>
          <cell r="H324">
            <v>456</v>
          </cell>
          <cell r="I324">
            <v>96</v>
          </cell>
          <cell r="J324">
            <v>4</v>
          </cell>
          <cell r="K324">
            <v>896</v>
          </cell>
          <cell r="L324">
            <v>304</v>
          </cell>
          <cell r="M324">
            <v>525</v>
          </cell>
          <cell r="N324">
            <v>145</v>
          </cell>
          <cell r="O324">
            <v>11</v>
          </cell>
          <cell r="P324">
            <v>985</v>
          </cell>
          <cell r="Q324">
            <v>1895</v>
          </cell>
        </row>
        <row r="325">
          <cell r="A325" t="str">
            <v>64 Mouvements non coordonnés, gestes intempestifs, inopportuns</v>
          </cell>
          <cell r="B325">
            <v>5</v>
          </cell>
          <cell r="C325">
            <v>1</v>
          </cell>
          <cell r="D325">
            <v>1</v>
          </cell>
          <cell r="E325">
            <v>0</v>
          </cell>
          <cell r="F325">
            <v>7</v>
          </cell>
          <cell r="G325">
            <v>99</v>
          </cell>
          <cell r="H325">
            <v>116</v>
          </cell>
          <cell r="I325">
            <v>27</v>
          </cell>
          <cell r="J325">
            <v>0</v>
          </cell>
          <cell r="K325">
            <v>242</v>
          </cell>
          <cell r="L325">
            <v>98</v>
          </cell>
          <cell r="M325">
            <v>146</v>
          </cell>
          <cell r="N325">
            <v>28</v>
          </cell>
          <cell r="O325">
            <v>0</v>
          </cell>
          <cell r="P325">
            <v>272</v>
          </cell>
          <cell r="Q325">
            <v>521</v>
          </cell>
        </row>
        <row r="326">
          <cell r="A326" t="str">
            <v>69 Autre déviation connue du groupe 60 nlcd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11</v>
          </cell>
          <cell r="H326">
            <v>16</v>
          </cell>
          <cell r="I326">
            <v>5</v>
          </cell>
          <cell r="J326">
            <v>0</v>
          </cell>
          <cell r="K326">
            <v>32</v>
          </cell>
          <cell r="L326">
            <v>7</v>
          </cell>
          <cell r="M326">
            <v>11</v>
          </cell>
          <cell r="N326">
            <v>3</v>
          </cell>
          <cell r="O326">
            <v>0</v>
          </cell>
          <cell r="P326">
            <v>21</v>
          </cell>
          <cell r="Q326">
            <v>53</v>
          </cell>
        </row>
        <row r="327">
          <cell r="A327" t="str">
            <v>70 Mouvements du corps sous ou avec contrainte physique</v>
          </cell>
          <cell r="B327">
            <v>1</v>
          </cell>
          <cell r="C327">
            <v>0</v>
          </cell>
          <cell r="D327">
            <v>0</v>
          </cell>
          <cell r="E327">
            <v>0</v>
          </cell>
          <cell r="F327">
            <v>1</v>
          </cell>
          <cell r="G327">
            <v>18</v>
          </cell>
          <cell r="H327">
            <v>14</v>
          </cell>
          <cell r="I327">
            <v>5</v>
          </cell>
          <cell r="J327">
            <v>0</v>
          </cell>
          <cell r="K327">
            <v>37</v>
          </cell>
          <cell r="L327">
            <v>13</v>
          </cell>
          <cell r="M327">
            <v>16</v>
          </cell>
          <cell r="N327">
            <v>7</v>
          </cell>
          <cell r="O327">
            <v>0</v>
          </cell>
          <cell r="P327">
            <v>36</v>
          </cell>
          <cell r="Q327">
            <v>74</v>
          </cell>
        </row>
        <row r="328">
          <cell r="A328" t="str">
            <v>71 En soulevant, en portant, en se levant</v>
          </cell>
          <cell r="B328">
            <v>1</v>
          </cell>
          <cell r="C328">
            <v>0</v>
          </cell>
          <cell r="D328">
            <v>0</v>
          </cell>
          <cell r="E328">
            <v>0</v>
          </cell>
          <cell r="F328">
            <v>1</v>
          </cell>
          <cell r="G328">
            <v>4</v>
          </cell>
          <cell r="H328">
            <v>3</v>
          </cell>
          <cell r="I328">
            <v>2</v>
          </cell>
          <cell r="J328">
            <v>0</v>
          </cell>
          <cell r="K328">
            <v>9</v>
          </cell>
          <cell r="L328">
            <v>3</v>
          </cell>
          <cell r="M328">
            <v>6</v>
          </cell>
          <cell r="N328">
            <v>0</v>
          </cell>
          <cell r="O328">
            <v>0</v>
          </cell>
          <cell r="P328">
            <v>9</v>
          </cell>
          <cell r="Q328">
            <v>19</v>
          </cell>
        </row>
        <row r="329">
          <cell r="A329" t="str">
            <v>72 En poussant, en tractant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2</v>
          </cell>
          <cell r="H329">
            <v>3</v>
          </cell>
          <cell r="I329">
            <v>0</v>
          </cell>
          <cell r="J329">
            <v>0</v>
          </cell>
          <cell r="K329">
            <v>5</v>
          </cell>
          <cell r="L329">
            <v>2</v>
          </cell>
          <cell r="M329">
            <v>6</v>
          </cell>
          <cell r="N329">
            <v>1</v>
          </cell>
          <cell r="O329">
            <v>0</v>
          </cell>
          <cell r="P329">
            <v>9</v>
          </cell>
          <cell r="Q329">
            <v>14</v>
          </cell>
        </row>
        <row r="330">
          <cell r="A330" t="str">
            <v>73 En déposant, en se baissant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1</v>
          </cell>
          <cell r="H330">
            <v>2</v>
          </cell>
          <cell r="I330">
            <v>0</v>
          </cell>
          <cell r="J330">
            <v>0</v>
          </cell>
          <cell r="K330">
            <v>3</v>
          </cell>
          <cell r="L330">
            <v>0</v>
          </cell>
          <cell r="M330">
            <v>1</v>
          </cell>
          <cell r="N330">
            <v>0</v>
          </cell>
          <cell r="O330">
            <v>0</v>
          </cell>
          <cell r="P330">
            <v>1</v>
          </cell>
          <cell r="Q330">
            <v>4</v>
          </cell>
        </row>
        <row r="331">
          <cell r="A331" t="str">
            <v>74 En torsion, en rotation, en se tournant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1</v>
          </cell>
          <cell r="H331">
            <v>1</v>
          </cell>
          <cell r="I331">
            <v>0</v>
          </cell>
          <cell r="J331">
            <v>0</v>
          </cell>
          <cell r="K331">
            <v>2</v>
          </cell>
          <cell r="L331">
            <v>0</v>
          </cell>
          <cell r="M331">
            <v>1</v>
          </cell>
          <cell r="N331">
            <v>2</v>
          </cell>
          <cell r="O331">
            <v>0</v>
          </cell>
          <cell r="P331">
            <v>3</v>
          </cell>
          <cell r="Q331">
            <v>5</v>
          </cell>
        </row>
        <row r="332">
          <cell r="A332" t="str">
            <v>75 En marchant lourdement, faux pas, glissade - sans chute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41</v>
          </cell>
          <cell r="H332">
            <v>45</v>
          </cell>
          <cell r="I332">
            <v>10</v>
          </cell>
          <cell r="J332">
            <v>0</v>
          </cell>
          <cell r="K332">
            <v>96</v>
          </cell>
          <cell r="L332">
            <v>21</v>
          </cell>
          <cell r="M332">
            <v>56</v>
          </cell>
          <cell r="N332">
            <v>16</v>
          </cell>
          <cell r="O332">
            <v>0</v>
          </cell>
          <cell r="P332">
            <v>93</v>
          </cell>
          <cell r="Q332">
            <v>189</v>
          </cell>
        </row>
        <row r="333">
          <cell r="A333" t="str">
            <v>79 Autre déviation connue du groupe 70 nlcd</v>
          </cell>
          <cell r="B333">
            <v>1</v>
          </cell>
          <cell r="C333">
            <v>0</v>
          </cell>
          <cell r="D333">
            <v>0</v>
          </cell>
          <cell r="E333">
            <v>0</v>
          </cell>
          <cell r="F333">
            <v>1</v>
          </cell>
          <cell r="G333">
            <v>13</v>
          </cell>
          <cell r="H333">
            <v>13</v>
          </cell>
          <cell r="I333">
            <v>2</v>
          </cell>
          <cell r="J333">
            <v>0</v>
          </cell>
          <cell r="K333">
            <v>28</v>
          </cell>
          <cell r="L333">
            <v>7</v>
          </cell>
          <cell r="M333">
            <v>5</v>
          </cell>
          <cell r="N333">
            <v>1</v>
          </cell>
          <cell r="O333">
            <v>0</v>
          </cell>
          <cell r="P333">
            <v>13</v>
          </cell>
          <cell r="Q333">
            <v>42</v>
          </cell>
        </row>
        <row r="334">
          <cell r="A334" t="str">
            <v>80 Surprise, frayeur, violence, agression, menace, présence - non précisé</v>
          </cell>
          <cell r="B334">
            <v>1</v>
          </cell>
          <cell r="C334">
            <v>0</v>
          </cell>
          <cell r="D334">
            <v>1</v>
          </cell>
          <cell r="E334">
            <v>0</v>
          </cell>
          <cell r="F334">
            <v>2</v>
          </cell>
          <cell r="G334">
            <v>15</v>
          </cell>
          <cell r="H334">
            <v>21</v>
          </cell>
          <cell r="I334">
            <v>4</v>
          </cell>
          <cell r="J334">
            <v>0</v>
          </cell>
          <cell r="K334">
            <v>40</v>
          </cell>
          <cell r="L334">
            <v>17</v>
          </cell>
          <cell r="M334">
            <v>20</v>
          </cell>
          <cell r="N334">
            <v>3</v>
          </cell>
          <cell r="O334">
            <v>0</v>
          </cell>
          <cell r="P334">
            <v>40</v>
          </cell>
          <cell r="Q334">
            <v>82</v>
          </cell>
        </row>
        <row r="335">
          <cell r="A335" t="str">
            <v>81 Surprise, frayeur</v>
          </cell>
          <cell r="B335">
            <v>1</v>
          </cell>
          <cell r="C335">
            <v>0</v>
          </cell>
          <cell r="D335">
            <v>1</v>
          </cell>
          <cell r="E335">
            <v>0</v>
          </cell>
          <cell r="F335">
            <v>2</v>
          </cell>
          <cell r="G335">
            <v>35</v>
          </cell>
          <cell r="H335">
            <v>43</v>
          </cell>
          <cell r="I335">
            <v>9</v>
          </cell>
          <cell r="J335">
            <v>0</v>
          </cell>
          <cell r="K335">
            <v>87</v>
          </cell>
          <cell r="L335">
            <v>24</v>
          </cell>
          <cell r="M335">
            <v>43</v>
          </cell>
          <cell r="N335">
            <v>12</v>
          </cell>
          <cell r="O335">
            <v>0</v>
          </cell>
          <cell r="P335">
            <v>79</v>
          </cell>
          <cell r="Q335">
            <v>168</v>
          </cell>
        </row>
        <row r="336">
          <cell r="A336" t="str">
            <v>82 Violence, agression, menaces entre membres de l'entreprise soumis à l'autorité de l'employeur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1</v>
          </cell>
          <cell r="H336">
            <v>0</v>
          </cell>
          <cell r="I336">
            <v>1</v>
          </cell>
          <cell r="J336">
            <v>0</v>
          </cell>
          <cell r="K336">
            <v>2</v>
          </cell>
          <cell r="L336">
            <v>1</v>
          </cell>
          <cell r="M336">
            <v>1</v>
          </cell>
          <cell r="N336">
            <v>0</v>
          </cell>
          <cell r="O336">
            <v>0</v>
          </cell>
          <cell r="P336">
            <v>2</v>
          </cell>
          <cell r="Q336">
            <v>4</v>
          </cell>
        </row>
        <row r="337">
          <cell r="A337" t="str">
            <v>83 Violence, agression, menace - provenant de personnes externes à l'entreprise envers les victimes dans le cadre de leur fonction</v>
          </cell>
          <cell r="B337">
            <v>1</v>
          </cell>
          <cell r="C337">
            <v>0</v>
          </cell>
          <cell r="D337">
            <v>0</v>
          </cell>
          <cell r="E337">
            <v>0</v>
          </cell>
          <cell r="F337">
            <v>1</v>
          </cell>
          <cell r="G337">
            <v>13</v>
          </cell>
          <cell r="H337">
            <v>19</v>
          </cell>
          <cell r="I337">
            <v>1</v>
          </cell>
          <cell r="J337">
            <v>0</v>
          </cell>
          <cell r="K337">
            <v>33</v>
          </cell>
          <cell r="L337">
            <v>11</v>
          </cell>
          <cell r="M337">
            <v>23</v>
          </cell>
          <cell r="N337">
            <v>5</v>
          </cell>
          <cell r="O337">
            <v>0</v>
          </cell>
          <cell r="P337">
            <v>39</v>
          </cell>
          <cell r="Q337">
            <v>73</v>
          </cell>
        </row>
        <row r="338">
          <cell r="A338" t="str">
            <v>84 Agression, bousculade - par animal</v>
          </cell>
          <cell r="B338">
            <v>1</v>
          </cell>
          <cell r="C338">
            <v>0</v>
          </cell>
          <cell r="D338">
            <v>0</v>
          </cell>
          <cell r="E338">
            <v>0</v>
          </cell>
          <cell r="F338">
            <v>1</v>
          </cell>
          <cell r="G338">
            <v>10</v>
          </cell>
          <cell r="H338">
            <v>9</v>
          </cell>
          <cell r="I338">
            <v>3</v>
          </cell>
          <cell r="J338">
            <v>0</v>
          </cell>
          <cell r="K338">
            <v>22</v>
          </cell>
          <cell r="L338">
            <v>17</v>
          </cell>
          <cell r="M338">
            <v>17</v>
          </cell>
          <cell r="N338">
            <v>3</v>
          </cell>
          <cell r="O338">
            <v>0</v>
          </cell>
          <cell r="P338">
            <v>37</v>
          </cell>
          <cell r="Q338">
            <v>60</v>
          </cell>
        </row>
        <row r="339">
          <cell r="A339" t="str">
            <v>85 Présence de la victime ou d'un tiers créant en soi un danger pour elle/lui-même ou pour autrui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12</v>
          </cell>
          <cell r="H339">
            <v>15</v>
          </cell>
          <cell r="I339">
            <v>3</v>
          </cell>
          <cell r="J339">
            <v>0</v>
          </cell>
          <cell r="K339">
            <v>30</v>
          </cell>
          <cell r="L339">
            <v>8</v>
          </cell>
          <cell r="M339">
            <v>20</v>
          </cell>
          <cell r="N339">
            <v>7</v>
          </cell>
          <cell r="O339">
            <v>0</v>
          </cell>
          <cell r="P339">
            <v>35</v>
          </cell>
          <cell r="Q339">
            <v>65</v>
          </cell>
        </row>
        <row r="340">
          <cell r="A340" t="str">
            <v>89 Autre déviation connue du groupe 80 nlcd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7</v>
          </cell>
          <cell r="H340">
            <v>12</v>
          </cell>
          <cell r="I340">
            <v>1</v>
          </cell>
          <cell r="J340">
            <v>0</v>
          </cell>
          <cell r="K340">
            <v>20</v>
          </cell>
          <cell r="L340">
            <v>5</v>
          </cell>
          <cell r="M340">
            <v>16</v>
          </cell>
          <cell r="N340">
            <v>4</v>
          </cell>
          <cell r="O340">
            <v>0</v>
          </cell>
          <cell r="P340">
            <v>25</v>
          </cell>
          <cell r="Q340">
            <v>45</v>
          </cell>
        </row>
        <row r="341">
          <cell r="A341" t="str">
            <v>99 Autre déviation non listée</v>
          </cell>
          <cell r="B341">
            <v>3</v>
          </cell>
          <cell r="C341">
            <v>0</v>
          </cell>
          <cell r="D341">
            <v>1</v>
          </cell>
          <cell r="E341">
            <v>0</v>
          </cell>
          <cell r="F341">
            <v>4</v>
          </cell>
          <cell r="G341">
            <v>235</v>
          </cell>
          <cell r="H341">
            <v>264</v>
          </cell>
          <cell r="I341">
            <v>58</v>
          </cell>
          <cell r="J341">
            <v>2</v>
          </cell>
          <cell r="K341">
            <v>559</v>
          </cell>
          <cell r="L341">
            <v>125</v>
          </cell>
          <cell r="M341">
            <v>262</v>
          </cell>
          <cell r="N341">
            <v>83</v>
          </cell>
          <cell r="O341">
            <v>4</v>
          </cell>
          <cell r="P341">
            <v>474</v>
          </cell>
          <cell r="Q341">
            <v>1037</v>
          </cell>
        </row>
        <row r="342">
          <cell r="A342" t="str">
            <v>Total</v>
          </cell>
          <cell r="B342">
            <v>153</v>
          </cell>
          <cell r="C342">
            <v>23</v>
          </cell>
          <cell r="D342">
            <v>19</v>
          </cell>
          <cell r="E342">
            <v>1</v>
          </cell>
          <cell r="F342">
            <v>196</v>
          </cell>
          <cell r="G342">
            <v>3701</v>
          </cell>
          <cell r="H342">
            <v>3948</v>
          </cell>
          <cell r="I342">
            <v>1039</v>
          </cell>
          <cell r="J342">
            <v>15</v>
          </cell>
          <cell r="K342">
            <v>8703</v>
          </cell>
          <cell r="L342">
            <v>2631</v>
          </cell>
          <cell r="M342">
            <v>4900</v>
          </cell>
          <cell r="N342">
            <v>1465</v>
          </cell>
          <cell r="O342">
            <v>25</v>
          </cell>
          <cell r="P342">
            <v>9021</v>
          </cell>
          <cell r="Q342">
            <v>17920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58" t="s">
        <v>394</v>
      </c>
      <c r="B1" s="1"/>
    </row>
    <row r="2" spans="1:2" ht="15">
      <c r="A2" s="2" t="s">
        <v>0</v>
      </c>
      <c r="B2" s="3" t="s">
        <v>1</v>
      </c>
    </row>
    <row r="3" spans="1:2" s="5" customFormat="1" ht="15">
      <c r="A3" s="4" t="s">
        <v>2</v>
      </c>
      <c r="B3" s="4" t="s">
        <v>393</v>
      </c>
    </row>
    <row r="4" spans="1:2" s="5" customFormat="1" ht="15">
      <c r="A4" s="4" t="s">
        <v>3</v>
      </c>
      <c r="B4" s="4" t="s">
        <v>395</v>
      </c>
    </row>
    <row r="5" spans="1:2" s="5" customFormat="1" ht="15">
      <c r="A5" s="4" t="s">
        <v>4</v>
      </c>
      <c r="B5" s="4" t="s">
        <v>396</v>
      </c>
    </row>
    <row r="6" spans="1:2" s="5" customFormat="1" ht="15">
      <c r="A6" s="4" t="s">
        <v>5</v>
      </c>
      <c r="B6" s="4" t="s">
        <v>397</v>
      </c>
    </row>
    <row r="7" spans="1:2" s="5" customFormat="1" ht="15">
      <c r="A7" s="4" t="s">
        <v>6</v>
      </c>
      <c r="B7" s="4" t="s">
        <v>398</v>
      </c>
    </row>
    <row r="8" spans="1:2" s="5" customFormat="1" ht="15">
      <c r="A8" s="4" t="s">
        <v>7</v>
      </c>
      <c r="B8" s="4" t="s">
        <v>399</v>
      </c>
    </row>
    <row r="9" spans="1:2" s="5" customFormat="1" ht="15">
      <c r="A9" s="4" t="s">
        <v>8</v>
      </c>
      <c r="B9" s="4" t="s">
        <v>400</v>
      </c>
    </row>
    <row r="10" spans="1:2" s="5" customFormat="1" ht="15">
      <c r="A10" s="4" t="s">
        <v>9</v>
      </c>
      <c r="B10" s="4" t="s">
        <v>401</v>
      </c>
    </row>
    <row r="11" spans="1:2" s="5" customFormat="1" ht="15">
      <c r="A11" s="4" t="s">
        <v>10</v>
      </c>
      <c r="B11" s="4" t="s">
        <v>402</v>
      </c>
    </row>
    <row r="12" spans="1:2" ht="15">
      <c r="A12" s="2" t="s">
        <v>11</v>
      </c>
      <c r="B12" s="57" t="s">
        <v>12</v>
      </c>
    </row>
    <row r="13" spans="1:2" s="5" customFormat="1" ht="15">
      <c r="A13" s="4" t="s">
        <v>13</v>
      </c>
      <c r="B13" s="4" t="s">
        <v>403</v>
      </c>
    </row>
    <row r="14" spans="1:2" s="5" customFormat="1" ht="15">
      <c r="A14" s="4" t="s">
        <v>14</v>
      </c>
      <c r="B14" s="4" t="s">
        <v>404</v>
      </c>
    </row>
    <row r="15" spans="1:2" s="5" customFormat="1" ht="15">
      <c r="A15" s="4" t="s">
        <v>15</v>
      </c>
      <c r="B15" s="4" t="s">
        <v>405</v>
      </c>
    </row>
    <row r="16" spans="1:2" s="5" customFormat="1" ht="15">
      <c r="A16" s="4" t="s">
        <v>16</v>
      </c>
      <c r="B16" s="4" t="s">
        <v>406</v>
      </c>
    </row>
    <row r="17" spans="1:2" s="5" customFormat="1" ht="15">
      <c r="A17" s="4" t="s">
        <v>17</v>
      </c>
      <c r="B17" s="4" t="s">
        <v>407</v>
      </c>
    </row>
    <row r="18" spans="1:2" s="5" customFormat="1" ht="15">
      <c r="A18" s="4" t="s">
        <v>18</v>
      </c>
      <c r="B18" s="4" t="s">
        <v>408</v>
      </c>
    </row>
    <row r="19" spans="1:2" s="5" customFormat="1" ht="15">
      <c r="A19" s="4" t="s">
        <v>19</v>
      </c>
      <c r="B19" s="4" t="s">
        <v>409</v>
      </c>
    </row>
    <row r="20" spans="1:2" s="5" customFormat="1" ht="15">
      <c r="A20" s="4" t="s">
        <v>20</v>
      </c>
      <c r="B20" s="4" t="s">
        <v>410</v>
      </c>
    </row>
    <row r="21" spans="1:2" ht="15">
      <c r="A21" s="2" t="s">
        <v>21</v>
      </c>
      <c r="B21" s="57" t="s">
        <v>22</v>
      </c>
    </row>
    <row r="22" spans="1:2" s="5" customFormat="1" ht="15">
      <c r="A22" s="4" t="s">
        <v>23</v>
      </c>
      <c r="B22" s="4" t="s">
        <v>411</v>
      </c>
    </row>
    <row r="23" spans="1:2" s="5" customFormat="1" ht="15">
      <c r="A23" s="4" t="s">
        <v>24</v>
      </c>
      <c r="B23" s="4" t="s">
        <v>412</v>
      </c>
    </row>
    <row r="24" spans="1:2" s="5" customFormat="1" ht="15">
      <c r="A24" s="4" t="s">
        <v>25</v>
      </c>
      <c r="B24" s="4" t="s">
        <v>413</v>
      </c>
    </row>
    <row r="25" spans="1:2" s="5" customFormat="1" ht="15">
      <c r="A25" s="4" t="s">
        <v>26</v>
      </c>
      <c r="B25" s="4" t="s">
        <v>414</v>
      </c>
    </row>
    <row r="26" spans="1:2" s="5" customFormat="1" ht="15">
      <c r="A26" s="4" t="s">
        <v>27</v>
      </c>
      <c r="B26" s="4" t="s">
        <v>415</v>
      </c>
    </row>
    <row r="27" spans="1:2" s="5" customFormat="1" ht="15">
      <c r="A27" s="4" t="s">
        <v>28</v>
      </c>
      <c r="B27" s="4" t="s">
        <v>416</v>
      </c>
    </row>
    <row r="28" spans="1:2" s="5" customFormat="1" ht="15">
      <c r="A28" s="4" t="s">
        <v>29</v>
      </c>
      <c r="B28" s="4" t="s">
        <v>417</v>
      </c>
    </row>
    <row r="29" spans="1:2" s="5" customFormat="1" ht="15">
      <c r="A29" s="4" t="s">
        <v>30</v>
      </c>
      <c r="B29" s="4" t="s">
        <v>418</v>
      </c>
    </row>
    <row r="30" spans="1:2" s="5" customFormat="1" ht="15">
      <c r="A30" s="4" t="s">
        <v>31</v>
      </c>
      <c r="B30" s="4" t="s">
        <v>419</v>
      </c>
    </row>
    <row r="31" spans="1:2" ht="15.75" thickBot="1">
      <c r="A31" s="1"/>
      <c r="B31" s="1"/>
    </row>
  </sheetData>
  <sheetProtection/>
  <hyperlinks>
    <hyperlink ref="A3:IV3" location="'25.1.1'!A1" display="25.1.1."/>
    <hyperlink ref="A4:IV4" location="'25.1.2'!A1" display="25.1.2."/>
    <hyperlink ref="A5:IV5" location="'25.1.3'!A1" display="25.1.3."/>
    <hyperlink ref="A6:IV6" location="'25.1.4'!A1" display="25.1.4."/>
    <hyperlink ref="A7:IV7" location="'25.1.5'!A1" display="25.1.5."/>
    <hyperlink ref="A8:IV8" location="'25.1.6'!A1" display="25.1.6."/>
    <hyperlink ref="A9:IV9" location="'25.1.7'!A1" display="25.1.7."/>
    <hyperlink ref="A10:IV10" location="'25.1.8'!A1" display="25.1.8."/>
    <hyperlink ref="A11:IV11" location="'25.1.9'!A1" display="25.1.9."/>
    <hyperlink ref="A13:IV13" location="'25.2.1'!A1" display="25.2.1."/>
    <hyperlink ref="A14:IV14" location="'25.2.2'!A1" display="25.2.2."/>
    <hyperlink ref="A15:IV15" location="'25.2.3'!A1" display="25.2.3."/>
    <hyperlink ref="A16:IV16" location="'25.2.4'!A1" display="25.2.4."/>
    <hyperlink ref="A17:IV17" location="'25.2.5'!A1" display="25.2.5."/>
    <hyperlink ref="A19:IV19" location="'25.2.7'!A1" display="25.2.7."/>
    <hyperlink ref="A20:IV20" location="'25.2.8'!A1" display="25.2.8."/>
    <hyperlink ref="A22:IV22" location="'25.3.1'!A1" display="25.3.1."/>
    <hyperlink ref="A23:IV23" location="'25.3.2'!A1" display="25.3.2."/>
    <hyperlink ref="A24:IV24" location="'25.3.3'!A1" display="25.3.3."/>
    <hyperlink ref="A25:IV25" location="'25.3.4'!A1" display="25.3.4."/>
    <hyperlink ref="A26:IV26" location="'25.3.5'!A1" display="25.3.5."/>
    <hyperlink ref="A27:IV27" location="'25.3.6'!A1" display="25.3.6."/>
    <hyperlink ref="A28:IV28" location="'25.3.7'!A1" display="25.3.7."/>
    <hyperlink ref="A29:IV29" location="'25.3.8'!A1" display="25.3.8."/>
    <hyperlink ref="A30:IV30" location="'25.3.9'!A1" display="25.3.9."/>
    <hyperlink ref="B3" location="'25.1.1'!A1" display="Accidents sur le chemin du travail selon la déviation : évolution 2012 - 2017"/>
    <hyperlink ref="B4" location="'25.1.2'!A1" display="Accidents sur le chemin du travail selon la déviation : distribution selon les conséquences - 2017"/>
    <hyperlink ref="B5" location="'25.1.3'!A1" display="Accidents sur le chemin du travail selon la déviation : distribution selon le genre - 2017"/>
    <hyperlink ref="B6" location="'25.1.4'!A1" display="Accidents sur le chemin du travail selon la déviation : distribution selon les conséquences et la génération en fréquence absolue - 2017"/>
    <hyperlink ref="B7" location="'25.1.5'!A1" display="Accidents sur le chemin du travail selon la déviation : distribution selon les conséquences et la génération en fréquence relative - 2017"/>
    <hyperlink ref="B8" location="'25.1.6'!A1" display="Accidents sur le chemin du travail selon la déviation : distribution selon les conséquences et le genre de travail en fréquence absolue - 2017"/>
    <hyperlink ref="B9" location="'25.1.7'!A1" display="Accidents sur le chemin du travail selon la déviation : distribution selon les conséquences et le genre de travail en fréquence relative - 2017"/>
    <hyperlink ref="B10" location="'25.1.8'!A1" display="Accidents sur le chemin du travail selon la déviation : distribution selon la durée de l’incapacité temporaire - 2017"/>
    <hyperlink ref="B11" location="'25.1.9'!A1" display="Accidents sur le chemin du travail selon la déviation : distribution selon le taux d'incapacité permanente prévu - 2017"/>
    <hyperlink ref="B13" location="'25.2.1'!A1" display="Accidents sur le chemin du travail selon l'agent matériel : évolution 2012 - 2017"/>
    <hyperlink ref="B14" location="'25.2.2'!A1" display="Accidents sur le chemin du travail selon l'agent matériel : distribution selon les conséquences - 2017"/>
    <hyperlink ref="B15" location="'25.2.3'!A1" display="Accidents sur le chemin du travail selon l'agent matériel : distribution selon les conséquences et le genre - 2017"/>
    <hyperlink ref="B16" location="'25.2.4'!A1" display="Accidents sur le chemin du travail selon l'agent matériel : distribution selon les conséquences et la génération en fréquence absolue - 2017"/>
    <hyperlink ref="B17" location="'25.2.5'!A1" display="Accidents sur le chemin du travail selon l'agent matériel : distribution selon les conséquences et la génération en fréquence relative - 2017"/>
    <hyperlink ref="B19" location="'25.2.7'!A1" display="Accidents sur le chemin du travail selon l'agent matériel : distribution selon la durée de l’incapacité temporaire - 2017"/>
    <hyperlink ref="B20" location="'25.2.8'!A1" display="Accidents sur le chemin du travail selon l'agent matériel : distribution selon le taux d'incapacité permanente prévu - 2017"/>
    <hyperlink ref="B22" location="'25.3.1'!A1" display="Accidents sur le chemin du travail selon la modalité de la blessure : évolution 2012 - 2017"/>
    <hyperlink ref="B23" location="'25.3.2'!A1" display="Accidents sur le chemin du travail selon la modalité de la blessure : distribution selon les conséquences - 2017"/>
    <hyperlink ref="B24" location="'25.3.3'!A1" display="Accidents sur le chemin du travail selon la modalité de la blessure :  distribution selon les conséquences et le genre - 2017"/>
    <hyperlink ref="B25" location="'25.3.4'!A1" display="Accidents sur le chemin du travail selon la modalité de la blessure : distribution selon les conséquences et la génération en fréquence absolue - 2017"/>
    <hyperlink ref="B26" location="'25.3.5'!A1" display="Accidents sur le chemin du travail selon la modalité de la blessure : distribution selon les conséquences et la génération en fréquence relative - 2017"/>
    <hyperlink ref="B27" location="'25.3.6'!A1" display="Accidents sur le chemin du travail selon la modalité de la blessure : distribution selon les conséquences et le genre de travail en fréquence absolue - 2017"/>
    <hyperlink ref="B28" location="'25.3.7'!A1" display="Accidents sur le chemin du travail selon la modalité de la blessure : distribution selon les conséquences et le genre de travail en fréquence relative - 2017"/>
    <hyperlink ref="B29" location="'25.3.8'!A1" display="Accidents sur le chemin du travail selon la modalité de la blessure : distribution selon la durée de l’incapacité temporaire - 2017"/>
    <hyperlink ref="B30" location="'25.3.9'!A1" display="Accidents sur le chemin du travail selon la modalité de la blessure : distribution selon le taux d'incapacité permanente prévu - 2017"/>
    <hyperlink ref="B18" location="'25.2.6'!A1" display="Accidents sur le chemin du travail selon l'agent matériel : distribution selon les conséquences et le genre de travail - 2017"/>
    <hyperlink ref="A18:IV18" location="'25.2.6'!A1" display="25.2.6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9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22" width="10.8515625" style="69" customWidth="1"/>
    <col min="23" max="16384" width="11.421875" style="69" customWidth="1"/>
  </cols>
  <sheetData>
    <row r="1" spans="1:22" ht="24.75" customHeight="1" thickBot="1" thickTop="1">
      <c r="A1" s="355" t="s">
        <v>427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19.5" customHeight="1" thickBot="1" thickTop="1">
      <c r="A2" s="385" t="s">
        <v>32</v>
      </c>
      <c r="B2" s="342" t="s">
        <v>33</v>
      </c>
      <c r="C2" s="387" t="s">
        <v>117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9"/>
    </row>
    <row r="3" spans="1:22" ht="19.5" customHeight="1">
      <c r="A3" s="385"/>
      <c r="B3" s="343"/>
      <c r="C3" s="406">
        <v>0</v>
      </c>
      <c r="D3" s="404"/>
      <c r="E3" s="370" t="s">
        <v>118</v>
      </c>
      <c r="F3" s="405"/>
      <c r="G3" s="403" t="s">
        <v>119</v>
      </c>
      <c r="H3" s="404"/>
      <c r="I3" s="370" t="s">
        <v>120</v>
      </c>
      <c r="J3" s="405"/>
      <c r="K3" s="403" t="s">
        <v>121</v>
      </c>
      <c r="L3" s="404"/>
      <c r="M3" s="370" t="s">
        <v>122</v>
      </c>
      <c r="N3" s="405"/>
      <c r="O3" s="403" t="s">
        <v>123</v>
      </c>
      <c r="P3" s="404"/>
      <c r="Q3" s="370" t="s">
        <v>124</v>
      </c>
      <c r="R3" s="405"/>
      <c r="S3" s="370" t="s">
        <v>94</v>
      </c>
      <c r="T3" s="371"/>
      <c r="U3" s="370" t="s">
        <v>116</v>
      </c>
      <c r="V3" s="405"/>
    </row>
    <row r="4" spans="1:22" ht="19.5" customHeight="1" thickBot="1">
      <c r="A4" s="385"/>
      <c r="B4" s="344"/>
      <c r="C4" s="81" t="s">
        <v>34</v>
      </c>
      <c r="D4" s="82" t="s">
        <v>35</v>
      </c>
      <c r="E4" s="38" t="s">
        <v>34</v>
      </c>
      <c r="F4" s="83" t="s">
        <v>35</v>
      </c>
      <c r="G4" s="81" t="s">
        <v>34</v>
      </c>
      <c r="H4" s="82" t="s">
        <v>35</v>
      </c>
      <c r="I4" s="38" t="s">
        <v>34</v>
      </c>
      <c r="J4" s="83" t="s">
        <v>35</v>
      </c>
      <c r="K4" s="81" t="s">
        <v>34</v>
      </c>
      <c r="L4" s="82" t="s">
        <v>35</v>
      </c>
      <c r="M4" s="38" t="s">
        <v>34</v>
      </c>
      <c r="N4" s="83" t="s">
        <v>35</v>
      </c>
      <c r="O4" s="81" t="s">
        <v>34</v>
      </c>
      <c r="P4" s="82" t="s">
        <v>35</v>
      </c>
      <c r="Q4" s="38" t="s">
        <v>34</v>
      </c>
      <c r="R4" s="83" t="s">
        <v>35</v>
      </c>
      <c r="S4" s="38" t="s">
        <v>34</v>
      </c>
      <c r="T4" s="83" t="s">
        <v>35</v>
      </c>
      <c r="U4" s="38" t="s">
        <v>34</v>
      </c>
      <c r="V4" s="83" t="s">
        <v>35</v>
      </c>
    </row>
    <row r="5" spans="1:23" ht="15">
      <c r="A5" s="289" t="s">
        <v>36</v>
      </c>
      <c r="B5" s="203" t="s">
        <v>37</v>
      </c>
      <c r="C5" s="59">
        <v>976</v>
      </c>
      <c r="D5" s="251">
        <v>0.06355821828601198</v>
      </c>
      <c r="E5" s="59">
        <v>68</v>
      </c>
      <c r="F5" s="251">
        <v>0.06198723792160438</v>
      </c>
      <c r="G5" s="59">
        <v>58</v>
      </c>
      <c r="H5" s="251">
        <v>0.05708661417322835</v>
      </c>
      <c r="I5" s="59">
        <v>16</v>
      </c>
      <c r="J5" s="251">
        <v>0.05095541401273886</v>
      </c>
      <c r="K5" s="59">
        <v>5</v>
      </c>
      <c r="L5" s="251">
        <v>0.13513513513513514</v>
      </c>
      <c r="M5" s="59">
        <v>4</v>
      </c>
      <c r="N5" s="251">
        <v>0.09523809523809523</v>
      </c>
      <c r="O5" s="59">
        <v>0</v>
      </c>
      <c r="P5" s="251">
        <v>0</v>
      </c>
      <c r="Q5" s="59">
        <v>0</v>
      </c>
      <c r="R5" s="251">
        <v>0</v>
      </c>
      <c r="S5" s="59">
        <v>6</v>
      </c>
      <c r="T5" s="251">
        <v>0.14634146341463414</v>
      </c>
      <c r="U5" s="59">
        <v>1133</v>
      </c>
      <c r="V5" s="170">
        <v>0.06322544642857143</v>
      </c>
      <c r="W5" s="73" t="s">
        <v>270</v>
      </c>
    </row>
    <row r="6" spans="1:23" ht="15">
      <c r="A6" s="206">
        <v>10</v>
      </c>
      <c r="B6" s="207" t="s">
        <v>38</v>
      </c>
      <c r="C6" s="10">
        <v>5</v>
      </c>
      <c r="D6" s="254">
        <v>0.0003256056264652253</v>
      </c>
      <c r="E6" s="10">
        <v>0</v>
      </c>
      <c r="F6" s="254">
        <v>0</v>
      </c>
      <c r="G6" s="10">
        <v>0</v>
      </c>
      <c r="H6" s="254">
        <v>0</v>
      </c>
      <c r="I6" s="10">
        <v>0</v>
      </c>
      <c r="J6" s="254">
        <v>0</v>
      </c>
      <c r="K6" s="10">
        <v>0</v>
      </c>
      <c r="L6" s="254">
        <v>0</v>
      </c>
      <c r="M6" s="10">
        <v>0</v>
      </c>
      <c r="N6" s="254">
        <v>0</v>
      </c>
      <c r="O6" s="10">
        <v>0</v>
      </c>
      <c r="P6" s="254">
        <v>0</v>
      </c>
      <c r="Q6" s="10">
        <v>0</v>
      </c>
      <c r="R6" s="254">
        <v>0</v>
      </c>
      <c r="S6" s="10">
        <v>0</v>
      </c>
      <c r="T6" s="254">
        <v>0</v>
      </c>
      <c r="U6" s="10">
        <v>5</v>
      </c>
      <c r="V6" s="49">
        <v>0.00027901785714285713</v>
      </c>
      <c r="W6" s="73" t="s">
        <v>271</v>
      </c>
    </row>
    <row r="7" spans="1:23" ht="28.5">
      <c r="A7" s="206">
        <v>11</v>
      </c>
      <c r="B7" s="207" t="s">
        <v>39</v>
      </c>
      <c r="C7" s="10">
        <v>1</v>
      </c>
      <c r="D7" s="254">
        <v>6.512112529304507E-05</v>
      </c>
      <c r="E7" s="10">
        <v>0</v>
      </c>
      <c r="F7" s="254">
        <v>0</v>
      </c>
      <c r="G7" s="10">
        <v>0</v>
      </c>
      <c r="H7" s="254">
        <v>0</v>
      </c>
      <c r="I7" s="10">
        <v>0</v>
      </c>
      <c r="J7" s="254">
        <v>0</v>
      </c>
      <c r="K7" s="10">
        <v>0</v>
      </c>
      <c r="L7" s="254">
        <v>0</v>
      </c>
      <c r="M7" s="10">
        <v>0</v>
      </c>
      <c r="N7" s="254">
        <v>0</v>
      </c>
      <c r="O7" s="10">
        <v>0</v>
      </c>
      <c r="P7" s="254">
        <v>0</v>
      </c>
      <c r="Q7" s="10">
        <v>0</v>
      </c>
      <c r="R7" s="254">
        <v>0</v>
      </c>
      <c r="S7" s="10">
        <v>0</v>
      </c>
      <c r="T7" s="254">
        <v>0</v>
      </c>
      <c r="U7" s="10">
        <v>1</v>
      </c>
      <c r="V7" s="49">
        <v>5.580357142857143E-05</v>
      </c>
      <c r="W7" s="73" t="s">
        <v>272</v>
      </c>
    </row>
    <row r="8" spans="1:23" ht="15">
      <c r="A8" s="206">
        <v>12</v>
      </c>
      <c r="B8" s="207" t="s">
        <v>40</v>
      </c>
      <c r="C8" s="10">
        <v>0</v>
      </c>
      <c r="D8" s="254">
        <v>0</v>
      </c>
      <c r="E8" s="10">
        <v>0</v>
      </c>
      <c r="F8" s="254">
        <v>0</v>
      </c>
      <c r="G8" s="10">
        <v>0</v>
      </c>
      <c r="H8" s="254">
        <v>0</v>
      </c>
      <c r="I8" s="10">
        <v>0</v>
      </c>
      <c r="J8" s="254">
        <v>0</v>
      </c>
      <c r="K8" s="10">
        <v>0</v>
      </c>
      <c r="L8" s="254">
        <v>0</v>
      </c>
      <c r="M8" s="10">
        <v>0</v>
      </c>
      <c r="N8" s="254">
        <v>0</v>
      </c>
      <c r="O8" s="10">
        <v>0</v>
      </c>
      <c r="P8" s="254">
        <v>0</v>
      </c>
      <c r="Q8" s="10">
        <v>0</v>
      </c>
      <c r="R8" s="254">
        <v>0</v>
      </c>
      <c r="S8" s="10">
        <v>0</v>
      </c>
      <c r="T8" s="254">
        <v>0</v>
      </c>
      <c r="U8" s="10">
        <v>0</v>
      </c>
      <c r="V8" s="49">
        <v>0</v>
      </c>
      <c r="W8" s="73" t="s">
        <v>273</v>
      </c>
    </row>
    <row r="9" spans="1:23" ht="15">
      <c r="A9" s="206">
        <v>13</v>
      </c>
      <c r="B9" s="207" t="s">
        <v>41</v>
      </c>
      <c r="C9" s="10">
        <v>0</v>
      </c>
      <c r="D9" s="254">
        <v>0</v>
      </c>
      <c r="E9" s="10">
        <v>0</v>
      </c>
      <c r="F9" s="254">
        <v>0</v>
      </c>
      <c r="G9" s="10">
        <v>0</v>
      </c>
      <c r="H9" s="254">
        <v>0</v>
      </c>
      <c r="I9" s="10">
        <v>0</v>
      </c>
      <c r="J9" s="254">
        <v>0</v>
      </c>
      <c r="K9" s="10">
        <v>0</v>
      </c>
      <c r="L9" s="254">
        <v>0</v>
      </c>
      <c r="M9" s="10">
        <v>0</v>
      </c>
      <c r="N9" s="254">
        <v>0</v>
      </c>
      <c r="O9" s="10">
        <v>0</v>
      </c>
      <c r="P9" s="254">
        <v>0</v>
      </c>
      <c r="Q9" s="10">
        <v>0</v>
      </c>
      <c r="R9" s="254">
        <v>0</v>
      </c>
      <c r="S9" s="10">
        <v>0</v>
      </c>
      <c r="T9" s="254">
        <v>0</v>
      </c>
      <c r="U9" s="10">
        <v>0</v>
      </c>
      <c r="V9" s="49">
        <v>0</v>
      </c>
      <c r="W9" s="73" t="s">
        <v>274</v>
      </c>
    </row>
    <row r="10" spans="1:23" ht="15">
      <c r="A10" s="206">
        <v>14</v>
      </c>
      <c r="B10" s="207" t="s">
        <v>42</v>
      </c>
      <c r="C10" s="10">
        <v>2</v>
      </c>
      <c r="D10" s="254">
        <v>0.00013024225058609013</v>
      </c>
      <c r="E10" s="10">
        <v>1</v>
      </c>
      <c r="F10" s="254">
        <v>0.0009115770282588879</v>
      </c>
      <c r="G10" s="10">
        <v>0</v>
      </c>
      <c r="H10" s="254">
        <v>0</v>
      </c>
      <c r="I10" s="10">
        <v>0</v>
      </c>
      <c r="J10" s="254">
        <v>0</v>
      </c>
      <c r="K10" s="10">
        <v>0</v>
      </c>
      <c r="L10" s="254">
        <v>0</v>
      </c>
      <c r="M10" s="10">
        <v>0</v>
      </c>
      <c r="N10" s="254">
        <v>0</v>
      </c>
      <c r="O10" s="10">
        <v>0</v>
      </c>
      <c r="P10" s="254">
        <v>0</v>
      </c>
      <c r="Q10" s="10">
        <v>0</v>
      </c>
      <c r="R10" s="254">
        <v>0</v>
      </c>
      <c r="S10" s="10">
        <v>0</v>
      </c>
      <c r="T10" s="254">
        <v>0</v>
      </c>
      <c r="U10" s="10">
        <v>3</v>
      </c>
      <c r="V10" s="49">
        <v>0.0001674107142857143</v>
      </c>
      <c r="W10" s="73" t="s">
        <v>275</v>
      </c>
    </row>
    <row r="11" spans="1:23" ht="15">
      <c r="A11" s="206">
        <v>19</v>
      </c>
      <c r="B11" s="207" t="s">
        <v>43</v>
      </c>
      <c r="C11" s="10">
        <v>15</v>
      </c>
      <c r="D11" s="254">
        <v>0.000976816879395676</v>
      </c>
      <c r="E11" s="10">
        <v>2</v>
      </c>
      <c r="F11" s="254">
        <v>0.0018231540565177757</v>
      </c>
      <c r="G11" s="10">
        <v>1</v>
      </c>
      <c r="H11" s="254">
        <v>0.000984251968503937</v>
      </c>
      <c r="I11" s="10">
        <v>1</v>
      </c>
      <c r="J11" s="254">
        <v>0.003184713375796179</v>
      </c>
      <c r="K11" s="10">
        <v>0</v>
      </c>
      <c r="L11" s="254">
        <v>0</v>
      </c>
      <c r="M11" s="10">
        <v>0</v>
      </c>
      <c r="N11" s="254">
        <v>0</v>
      </c>
      <c r="O11" s="10">
        <v>0</v>
      </c>
      <c r="P11" s="254">
        <v>0</v>
      </c>
      <c r="Q11" s="10">
        <v>0</v>
      </c>
      <c r="R11" s="254">
        <v>0</v>
      </c>
      <c r="S11" s="10">
        <v>0</v>
      </c>
      <c r="T11" s="254">
        <v>0</v>
      </c>
      <c r="U11" s="10">
        <v>19</v>
      </c>
      <c r="V11" s="49">
        <v>0.001060267857142857</v>
      </c>
      <c r="W11" s="73" t="s">
        <v>276</v>
      </c>
    </row>
    <row r="12" spans="1:23" ht="28.5">
      <c r="A12" s="206">
        <v>20</v>
      </c>
      <c r="B12" s="207" t="s">
        <v>44</v>
      </c>
      <c r="C12" s="10">
        <v>10</v>
      </c>
      <c r="D12" s="254">
        <v>0.0006512112529304506</v>
      </c>
      <c r="E12" s="10">
        <v>0</v>
      </c>
      <c r="F12" s="254">
        <v>0</v>
      </c>
      <c r="G12" s="10">
        <v>1</v>
      </c>
      <c r="H12" s="254">
        <v>0.000984251968503937</v>
      </c>
      <c r="I12" s="10">
        <v>0</v>
      </c>
      <c r="J12" s="254">
        <v>0</v>
      </c>
      <c r="K12" s="10">
        <v>0</v>
      </c>
      <c r="L12" s="254">
        <v>0</v>
      </c>
      <c r="M12" s="10">
        <v>0</v>
      </c>
      <c r="N12" s="254">
        <v>0</v>
      </c>
      <c r="O12" s="10">
        <v>0</v>
      </c>
      <c r="P12" s="254">
        <v>0</v>
      </c>
      <c r="Q12" s="10">
        <v>0</v>
      </c>
      <c r="R12" s="254">
        <v>0</v>
      </c>
      <c r="S12" s="10">
        <v>0</v>
      </c>
      <c r="T12" s="254">
        <v>0</v>
      </c>
      <c r="U12" s="10">
        <v>11</v>
      </c>
      <c r="V12" s="49">
        <v>0.0006138392857142857</v>
      </c>
      <c r="W12" s="73" t="s">
        <v>277</v>
      </c>
    </row>
    <row r="13" spans="1:23" ht="15">
      <c r="A13" s="206">
        <v>21</v>
      </c>
      <c r="B13" s="207" t="s">
        <v>45</v>
      </c>
      <c r="C13" s="10">
        <v>4</v>
      </c>
      <c r="D13" s="254">
        <v>0.00026048450117218026</v>
      </c>
      <c r="E13" s="10">
        <v>0</v>
      </c>
      <c r="F13" s="254">
        <v>0</v>
      </c>
      <c r="G13" s="10">
        <v>0</v>
      </c>
      <c r="H13" s="254">
        <v>0</v>
      </c>
      <c r="I13" s="10">
        <v>0</v>
      </c>
      <c r="J13" s="254">
        <v>0</v>
      </c>
      <c r="K13" s="10">
        <v>0</v>
      </c>
      <c r="L13" s="254">
        <v>0</v>
      </c>
      <c r="M13" s="10">
        <v>0</v>
      </c>
      <c r="N13" s="254">
        <v>0</v>
      </c>
      <c r="O13" s="10">
        <v>0</v>
      </c>
      <c r="P13" s="254">
        <v>0</v>
      </c>
      <c r="Q13" s="10">
        <v>0</v>
      </c>
      <c r="R13" s="254">
        <v>0</v>
      </c>
      <c r="S13" s="10">
        <v>0</v>
      </c>
      <c r="T13" s="254">
        <v>0</v>
      </c>
      <c r="U13" s="10">
        <v>4</v>
      </c>
      <c r="V13" s="49">
        <v>0.0002232142857142857</v>
      </c>
      <c r="W13" s="73" t="s">
        <v>278</v>
      </c>
    </row>
    <row r="14" spans="1:23" ht="15">
      <c r="A14" s="206">
        <v>22</v>
      </c>
      <c r="B14" s="207" t="s">
        <v>46</v>
      </c>
      <c r="C14" s="10">
        <v>11</v>
      </c>
      <c r="D14" s="254">
        <v>0.0007163323782234957</v>
      </c>
      <c r="E14" s="10">
        <v>0</v>
      </c>
      <c r="F14" s="254">
        <v>0</v>
      </c>
      <c r="G14" s="10">
        <v>0</v>
      </c>
      <c r="H14" s="254">
        <v>0</v>
      </c>
      <c r="I14" s="10">
        <v>0</v>
      </c>
      <c r="J14" s="254">
        <v>0</v>
      </c>
      <c r="K14" s="10">
        <v>0</v>
      </c>
      <c r="L14" s="254">
        <v>0</v>
      </c>
      <c r="M14" s="10">
        <v>0</v>
      </c>
      <c r="N14" s="254">
        <v>0</v>
      </c>
      <c r="O14" s="10">
        <v>0</v>
      </c>
      <c r="P14" s="254">
        <v>0</v>
      </c>
      <c r="Q14" s="10">
        <v>0</v>
      </c>
      <c r="R14" s="254">
        <v>0</v>
      </c>
      <c r="S14" s="10">
        <v>0</v>
      </c>
      <c r="T14" s="254">
        <v>0</v>
      </c>
      <c r="U14" s="10">
        <v>11</v>
      </c>
      <c r="V14" s="49">
        <v>0.0006138392857142857</v>
      </c>
      <c r="W14" s="73" t="s">
        <v>279</v>
      </c>
    </row>
    <row r="15" spans="1:23" ht="15">
      <c r="A15" s="206">
        <v>23</v>
      </c>
      <c r="B15" s="207" t="s">
        <v>47</v>
      </c>
      <c r="C15" s="10">
        <v>4</v>
      </c>
      <c r="D15" s="254">
        <v>0.00026048450117218026</v>
      </c>
      <c r="E15" s="10">
        <v>0</v>
      </c>
      <c r="F15" s="254">
        <v>0</v>
      </c>
      <c r="G15" s="10">
        <v>0</v>
      </c>
      <c r="H15" s="254">
        <v>0</v>
      </c>
      <c r="I15" s="10">
        <v>0</v>
      </c>
      <c r="J15" s="254">
        <v>0</v>
      </c>
      <c r="K15" s="10">
        <v>0</v>
      </c>
      <c r="L15" s="254">
        <v>0</v>
      </c>
      <c r="M15" s="10">
        <v>0</v>
      </c>
      <c r="N15" s="254">
        <v>0</v>
      </c>
      <c r="O15" s="10">
        <v>0</v>
      </c>
      <c r="P15" s="254">
        <v>0</v>
      </c>
      <c r="Q15" s="10">
        <v>0</v>
      </c>
      <c r="R15" s="254">
        <v>0</v>
      </c>
      <c r="S15" s="10">
        <v>0</v>
      </c>
      <c r="T15" s="254">
        <v>0</v>
      </c>
      <c r="U15" s="10">
        <v>4</v>
      </c>
      <c r="V15" s="49">
        <v>0.0002232142857142857</v>
      </c>
      <c r="W15" s="73" t="s">
        <v>280</v>
      </c>
    </row>
    <row r="16" spans="1:23" ht="15">
      <c r="A16" s="206">
        <v>24</v>
      </c>
      <c r="B16" s="207" t="s">
        <v>48</v>
      </c>
      <c r="C16" s="10">
        <v>10</v>
      </c>
      <c r="D16" s="254">
        <v>0.0006512112529304506</v>
      </c>
      <c r="E16" s="10">
        <v>0</v>
      </c>
      <c r="F16" s="254">
        <v>0</v>
      </c>
      <c r="G16" s="10">
        <v>0</v>
      </c>
      <c r="H16" s="254">
        <v>0</v>
      </c>
      <c r="I16" s="10">
        <v>0</v>
      </c>
      <c r="J16" s="254">
        <v>0</v>
      </c>
      <c r="K16" s="10">
        <v>0</v>
      </c>
      <c r="L16" s="254">
        <v>0</v>
      </c>
      <c r="M16" s="10">
        <v>0</v>
      </c>
      <c r="N16" s="254">
        <v>0</v>
      </c>
      <c r="O16" s="10">
        <v>0</v>
      </c>
      <c r="P16" s="254">
        <v>0</v>
      </c>
      <c r="Q16" s="10">
        <v>0</v>
      </c>
      <c r="R16" s="254">
        <v>0</v>
      </c>
      <c r="S16" s="10">
        <v>0</v>
      </c>
      <c r="T16" s="254">
        <v>0</v>
      </c>
      <c r="U16" s="10">
        <v>10</v>
      </c>
      <c r="V16" s="49">
        <v>0.0005580357142857143</v>
      </c>
      <c r="W16" s="73" t="s">
        <v>281</v>
      </c>
    </row>
    <row r="17" spans="1:23" ht="15">
      <c r="A17" s="206">
        <v>29</v>
      </c>
      <c r="B17" s="207" t="s">
        <v>49</v>
      </c>
      <c r="C17" s="10">
        <v>4</v>
      </c>
      <c r="D17" s="254">
        <v>0.00026048450117218026</v>
      </c>
      <c r="E17" s="10">
        <v>0</v>
      </c>
      <c r="F17" s="254">
        <v>0</v>
      </c>
      <c r="G17" s="10">
        <v>0</v>
      </c>
      <c r="H17" s="254">
        <v>0</v>
      </c>
      <c r="I17" s="10">
        <v>0</v>
      </c>
      <c r="J17" s="254">
        <v>0</v>
      </c>
      <c r="K17" s="10">
        <v>0</v>
      </c>
      <c r="L17" s="254">
        <v>0</v>
      </c>
      <c r="M17" s="10">
        <v>0</v>
      </c>
      <c r="N17" s="254">
        <v>0</v>
      </c>
      <c r="O17" s="10">
        <v>0</v>
      </c>
      <c r="P17" s="254">
        <v>0</v>
      </c>
      <c r="Q17" s="10">
        <v>0</v>
      </c>
      <c r="R17" s="254">
        <v>0</v>
      </c>
      <c r="S17" s="10">
        <v>0</v>
      </c>
      <c r="T17" s="254">
        <v>0</v>
      </c>
      <c r="U17" s="10">
        <v>4</v>
      </c>
      <c r="V17" s="49">
        <v>0.0002232142857142857</v>
      </c>
      <c r="W17" s="73" t="s">
        <v>282</v>
      </c>
    </row>
    <row r="18" spans="1:23" ht="28.5">
      <c r="A18" s="206">
        <v>30</v>
      </c>
      <c r="B18" s="207" t="s">
        <v>50</v>
      </c>
      <c r="C18" s="10">
        <v>89</v>
      </c>
      <c r="D18" s="254">
        <v>0.005795780151081012</v>
      </c>
      <c r="E18" s="10">
        <v>9</v>
      </c>
      <c r="F18" s="254">
        <v>0.008204193254329991</v>
      </c>
      <c r="G18" s="10">
        <v>7</v>
      </c>
      <c r="H18" s="254">
        <v>0.006889763779527559</v>
      </c>
      <c r="I18" s="10">
        <v>1</v>
      </c>
      <c r="J18" s="254">
        <v>0.003184713375796179</v>
      </c>
      <c r="K18" s="10">
        <v>0</v>
      </c>
      <c r="L18" s="254">
        <v>0</v>
      </c>
      <c r="M18" s="10">
        <v>0</v>
      </c>
      <c r="N18" s="254">
        <v>0</v>
      </c>
      <c r="O18" s="10">
        <v>0</v>
      </c>
      <c r="P18" s="254">
        <v>0</v>
      </c>
      <c r="Q18" s="10">
        <v>0</v>
      </c>
      <c r="R18" s="254">
        <v>0</v>
      </c>
      <c r="S18" s="10">
        <v>0</v>
      </c>
      <c r="T18" s="254">
        <v>0</v>
      </c>
      <c r="U18" s="10">
        <v>106</v>
      </c>
      <c r="V18" s="49">
        <v>0.005915178571428571</v>
      </c>
      <c r="W18" s="73" t="s">
        <v>283</v>
      </c>
    </row>
    <row r="19" spans="1:23" ht="15">
      <c r="A19" s="206">
        <v>31</v>
      </c>
      <c r="B19" s="207" t="s">
        <v>51</v>
      </c>
      <c r="C19" s="10">
        <v>10</v>
      </c>
      <c r="D19" s="254">
        <v>0.0006512112529304506</v>
      </c>
      <c r="E19" s="10">
        <v>0</v>
      </c>
      <c r="F19" s="254">
        <v>0</v>
      </c>
      <c r="G19" s="10">
        <v>1</v>
      </c>
      <c r="H19" s="254">
        <v>0.000984251968503937</v>
      </c>
      <c r="I19" s="10">
        <v>0</v>
      </c>
      <c r="J19" s="254">
        <v>0</v>
      </c>
      <c r="K19" s="10">
        <v>0</v>
      </c>
      <c r="L19" s="254">
        <v>0</v>
      </c>
      <c r="M19" s="10">
        <v>0</v>
      </c>
      <c r="N19" s="254">
        <v>0</v>
      </c>
      <c r="O19" s="10">
        <v>0</v>
      </c>
      <c r="P19" s="254">
        <v>0</v>
      </c>
      <c r="Q19" s="10">
        <v>0</v>
      </c>
      <c r="R19" s="254">
        <v>0</v>
      </c>
      <c r="S19" s="10">
        <v>0</v>
      </c>
      <c r="T19" s="254">
        <v>0</v>
      </c>
      <c r="U19" s="10">
        <v>11</v>
      </c>
      <c r="V19" s="49">
        <v>0.0006138392857142857</v>
      </c>
      <c r="W19" s="73" t="s">
        <v>284</v>
      </c>
    </row>
    <row r="20" spans="1:23" ht="28.5">
      <c r="A20" s="206">
        <v>32</v>
      </c>
      <c r="B20" s="207" t="s">
        <v>52</v>
      </c>
      <c r="C20" s="10">
        <v>11</v>
      </c>
      <c r="D20" s="254">
        <v>0.0007163323782234957</v>
      </c>
      <c r="E20" s="10">
        <v>0</v>
      </c>
      <c r="F20" s="254">
        <v>0</v>
      </c>
      <c r="G20" s="10">
        <v>0</v>
      </c>
      <c r="H20" s="254">
        <v>0</v>
      </c>
      <c r="I20" s="10">
        <v>0</v>
      </c>
      <c r="J20" s="254">
        <v>0</v>
      </c>
      <c r="K20" s="10">
        <v>0</v>
      </c>
      <c r="L20" s="254">
        <v>0</v>
      </c>
      <c r="M20" s="10">
        <v>0</v>
      </c>
      <c r="N20" s="254">
        <v>0</v>
      </c>
      <c r="O20" s="10">
        <v>0</v>
      </c>
      <c r="P20" s="254">
        <v>0</v>
      </c>
      <c r="Q20" s="10">
        <v>0</v>
      </c>
      <c r="R20" s="254">
        <v>0</v>
      </c>
      <c r="S20" s="10">
        <v>0</v>
      </c>
      <c r="T20" s="254">
        <v>0</v>
      </c>
      <c r="U20" s="10">
        <v>11</v>
      </c>
      <c r="V20" s="49">
        <v>0.0006138392857142857</v>
      </c>
      <c r="W20" s="73" t="s">
        <v>285</v>
      </c>
    </row>
    <row r="21" spans="1:23" ht="15">
      <c r="A21" s="206">
        <v>33</v>
      </c>
      <c r="B21" s="207" t="s">
        <v>53</v>
      </c>
      <c r="C21" s="10">
        <v>95</v>
      </c>
      <c r="D21" s="254">
        <v>0.006186506902839281</v>
      </c>
      <c r="E21" s="10">
        <v>8</v>
      </c>
      <c r="F21" s="254">
        <v>0.007292616226071103</v>
      </c>
      <c r="G21" s="10">
        <v>4</v>
      </c>
      <c r="H21" s="254">
        <v>0.003937007874015748</v>
      </c>
      <c r="I21" s="10">
        <v>0</v>
      </c>
      <c r="J21" s="254">
        <v>0</v>
      </c>
      <c r="K21" s="10">
        <v>0</v>
      </c>
      <c r="L21" s="254">
        <v>0</v>
      </c>
      <c r="M21" s="10">
        <v>0</v>
      </c>
      <c r="N21" s="254">
        <v>0</v>
      </c>
      <c r="O21" s="10">
        <v>0</v>
      </c>
      <c r="P21" s="254">
        <v>0</v>
      </c>
      <c r="Q21" s="10">
        <v>0</v>
      </c>
      <c r="R21" s="254">
        <v>0</v>
      </c>
      <c r="S21" s="10">
        <v>0</v>
      </c>
      <c r="T21" s="254">
        <v>0</v>
      </c>
      <c r="U21" s="10">
        <v>107</v>
      </c>
      <c r="V21" s="49">
        <v>0.005970982142857142</v>
      </c>
      <c r="W21" s="73" t="s">
        <v>286</v>
      </c>
    </row>
    <row r="22" spans="1:23" ht="15">
      <c r="A22" s="206">
        <v>34</v>
      </c>
      <c r="B22" s="207" t="s">
        <v>54</v>
      </c>
      <c r="C22" s="10">
        <v>97</v>
      </c>
      <c r="D22" s="254">
        <v>0.006316749153425371</v>
      </c>
      <c r="E22" s="10">
        <v>8</v>
      </c>
      <c r="F22" s="254">
        <v>0.007292616226071103</v>
      </c>
      <c r="G22" s="10">
        <v>5</v>
      </c>
      <c r="H22" s="254">
        <v>0.004921259842519685</v>
      </c>
      <c r="I22" s="10">
        <v>0</v>
      </c>
      <c r="J22" s="254">
        <v>0</v>
      </c>
      <c r="K22" s="10">
        <v>1</v>
      </c>
      <c r="L22" s="254">
        <v>0.027027027027027025</v>
      </c>
      <c r="M22" s="10">
        <v>0</v>
      </c>
      <c r="N22" s="254">
        <v>0</v>
      </c>
      <c r="O22" s="10">
        <v>0</v>
      </c>
      <c r="P22" s="254">
        <v>0</v>
      </c>
      <c r="Q22" s="10">
        <v>0</v>
      </c>
      <c r="R22" s="254">
        <v>0</v>
      </c>
      <c r="S22" s="10">
        <v>0</v>
      </c>
      <c r="T22" s="254">
        <v>0</v>
      </c>
      <c r="U22" s="10">
        <v>111</v>
      </c>
      <c r="V22" s="49">
        <v>0.006194196428571428</v>
      </c>
      <c r="W22" s="73" t="s">
        <v>287</v>
      </c>
    </row>
    <row r="23" spans="1:23" ht="15">
      <c r="A23" s="206">
        <v>35</v>
      </c>
      <c r="B23" s="207" t="s">
        <v>55</v>
      </c>
      <c r="C23" s="10">
        <v>315</v>
      </c>
      <c r="D23" s="254">
        <v>0.02051315446730919</v>
      </c>
      <c r="E23" s="10">
        <v>13</v>
      </c>
      <c r="F23" s="254">
        <v>0.011850501367365542</v>
      </c>
      <c r="G23" s="10">
        <v>23</v>
      </c>
      <c r="H23" s="254">
        <v>0.022637795275590553</v>
      </c>
      <c r="I23" s="10">
        <v>7</v>
      </c>
      <c r="J23" s="254">
        <v>0.022292993630573247</v>
      </c>
      <c r="K23" s="10">
        <v>1</v>
      </c>
      <c r="L23" s="254">
        <v>0.027027027027027025</v>
      </c>
      <c r="M23" s="10">
        <v>0</v>
      </c>
      <c r="N23" s="254">
        <v>0</v>
      </c>
      <c r="O23" s="10">
        <v>0</v>
      </c>
      <c r="P23" s="254">
        <v>0</v>
      </c>
      <c r="Q23" s="10">
        <v>0</v>
      </c>
      <c r="R23" s="254">
        <v>0</v>
      </c>
      <c r="S23" s="10">
        <v>0</v>
      </c>
      <c r="T23" s="254">
        <v>0</v>
      </c>
      <c r="U23" s="10">
        <v>359</v>
      </c>
      <c r="V23" s="49">
        <v>0.020033482142857145</v>
      </c>
      <c r="W23" s="73" t="s">
        <v>288</v>
      </c>
    </row>
    <row r="24" spans="1:23" ht="15">
      <c r="A24" s="206">
        <v>39</v>
      </c>
      <c r="B24" s="207" t="s">
        <v>56</v>
      </c>
      <c r="C24" s="10">
        <v>37</v>
      </c>
      <c r="D24" s="254">
        <v>0.0024094816358426674</v>
      </c>
      <c r="E24" s="10">
        <v>1</v>
      </c>
      <c r="F24" s="254">
        <v>0.0009115770282588879</v>
      </c>
      <c r="G24" s="10">
        <v>3</v>
      </c>
      <c r="H24" s="254">
        <v>0.002952755905511811</v>
      </c>
      <c r="I24" s="10">
        <v>0</v>
      </c>
      <c r="J24" s="254">
        <v>0</v>
      </c>
      <c r="K24" s="10">
        <v>0</v>
      </c>
      <c r="L24" s="254">
        <v>0</v>
      </c>
      <c r="M24" s="10">
        <v>0</v>
      </c>
      <c r="N24" s="254">
        <v>0</v>
      </c>
      <c r="O24" s="10">
        <v>0</v>
      </c>
      <c r="P24" s="254">
        <v>0</v>
      </c>
      <c r="Q24" s="10">
        <v>0</v>
      </c>
      <c r="R24" s="254">
        <v>0</v>
      </c>
      <c r="S24" s="10">
        <v>0</v>
      </c>
      <c r="T24" s="254">
        <v>0</v>
      </c>
      <c r="U24" s="10">
        <v>41</v>
      </c>
      <c r="V24" s="49">
        <v>0.0022879464285714287</v>
      </c>
      <c r="W24" s="73" t="s">
        <v>289</v>
      </c>
    </row>
    <row r="25" spans="1:23" ht="28.5">
      <c r="A25" s="206">
        <v>40</v>
      </c>
      <c r="B25" s="207" t="s">
        <v>57</v>
      </c>
      <c r="C25" s="10">
        <v>889</v>
      </c>
      <c r="D25" s="254">
        <v>0.057892680385517065</v>
      </c>
      <c r="E25" s="10">
        <v>60</v>
      </c>
      <c r="F25" s="254">
        <v>0.054694621695533276</v>
      </c>
      <c r="G25" s="10">
        <v>61</v>
      </c>
      <c r="H25" s="254">
        <v>0.060039370078740155</v>
      </c>
      <c r="I25" s="10">
        <v>27</v>
      </c>
      <c r="J25" s="254">
        <v>0.08598726114649681</v>
      </c>
      <c r="K25" s="10">
        <v>6</v>
      </c>
      <c r="L25" s="254">
        <v>0.16216216216216217</v>
      </c>
      <c r="M25" s="10">
        <v>1</v>
      </c>
      <c r="N25" s="254">
        <v>0.023809523809523808</v>
      </c>
      <c r="O25" s="10">
        <v>0</v>
      </c>
      <c r="P25" s="254">
        <v>0</v>
      </c>
      <c r="Q25" s="10">
        <v>2</v>
      </c>
      <c r="R25" s="254">
        <v>0.25</v>
      </c>
      <c r="S25" s="10">
        <v>1</v>
      </c>
      <c r="T25" s="254">
        <v>0.024390243902439025</v>
      </c>
      <c r="U25" s="10">
        <v>1047</v>
      </c>
      <c r="V25" s="49">
        <v>0.058426339285714286</v>
      </c>
      <c r="W25" s="73" t="s">
        <v>290</v>
      </c>
    </row>
    <row r="26" spans="1:23" ht="28.5">
      <c r="A26" s="206">
        <v>41</v>
      </c>
      <c r="B26" s="207" t="s">
        <v>58</v>
      </c>
      <c r="C26" s="10">
        <v>25</v>
      </c>
      <c r="D26" s="254">
        <v>0.0016280281323261265</v>
      </c>
      <c r="E26" s="10">
        <v>1</v>
      </c>
      <c r="F26" s="254">
        <v>0.0009115770282588879</v>
      </c>
      <c r="G26" s="10">
        <v>1</v>
      </c>
      <c r="H26" s="254">
        <v>0.000984251968503937</v>
      </c>
      <c r="I26" s="10">
        <v>2</v>
      </c>
      <c r="J26" s="254">
        <v>0.006369426751592358</v>
      </c>
      <c r="K26" s="10">
        <v>1</v>
      </c>
      <c r="L26" s="254">
        <v>0.027027027027027025</v>
      </c>
      <c r="M26" s="10">
        <v>0</v>
      </c>
      <c r="N26" s="254">
        <v>0</v>
      </c>
      <c r="O26" s="10">
        <v>0</v>
      </c>
      <c r="P26" s="254">
        <v>0</v>
      </c>
      <c r="Q26" s="10">
        <v>0</v>
      </c>
      <c r="R26" s="254">
        <v>0</v>
      </c>
      <c r="S26" s="10">
        <v>0</v>
      </c>
      <c r="T26" s="254">
        <v>0</v>
      </c>
      <c r="U26" s="10">
        <v>30</v>
      </c>
      <c r="V26" s="49">
        <v>0.0016741071428571428</v>
      </c>
      <c r="W26" s="73" t="s">
        <v>291</v>
      </c>
    </row>
    <row r="27" spans="1:23" ht="28.5">
      <c r="A27" s="206">
        <v>42</v>
      </c>
      <c r="B27" s="207" t="s">
        <v>59</v>
      </c>
      <c r="C27" s="10">
        <v>6125</v>
      </c>
      <c r="D27" s="254">
        <v>0.39886689241990103</v>
      </c>
      <c r="E27" s="10">
        <v>449</v>
      </c>
      <c r="F27" s="254">
        <v>0.40929808568824066</v>
      </c>
      <c r="G27" s="10">
        <v>426</v>
      </c>
      <c r="H27" s="254">
        <v>0.4192913385826771</v>
      </c>
      <c r="I27" s="10">
        <v>130</v>
      </c>
      <c r="J27" s="254">
        <v>0.4140127388535032</v>
      </c>
      <c r="K27" s="10">
        <v>10</v>
      </c>
      <c r="L27" s="254">
        <v>0.2702702702702703</v>
      </c>
      <c r="M27" s="10">
        <v>20</v>
      </c>
      <c r="N27" s="254">
        <v>0.4761904761904761</v>
      </c>
      <c r="O27" s="10">
        <v>6</v>
      </c>
      <c r="P27" s="254">
        <v>0.6666666666666665</v>
      </c>
      <c r="Q27" s="10">
        <v>3</v>
      </c>
      <c r="R27" s="254">
        <v>0.375</v>
      </c>
      <c r="S27" s="10">
        <v>12</v>
      </c>
      <c r="T27" s="254">
        <v>0.2926829268292683</v>
      </c>
      <c r="U27" s="10">
        <v>7181</v>
      </c>
      <c r="V27" s="49">
        <v>0.40072544642857144</v>
      </c>
      <c r="W27" s="73" t="s">
        <v>292</v>
      </c>
    </row>
    <row r="28" spans="1:23" ht="28.5">
      <c r="A28" s="206">
        <v>43</v>
      </c>
      <c r="B28" s="207" t="s">
        <v>60</v>
      </c>
      <c r="C28" s="10">
        <v>16</v>
      </c>
      <c r="D28" s="254">
        <v>0.001041938004688721</v>
      </c>
      <c r="E28" s="10">
        <v>1</v>
      </c>
      <c r="F28" s="254">
        <v>0.0009115770282588879</v>
      </c>
      <c r="G28" s="10">
        <v>0</v>
      </c>
      <c r="H28" s="254">
        <v>0</v>
      </c>
      <c r="I28" s="10">
        <v>1</v>
      </c>
      <c r="J28" s="254">
        <v>0.003184713375796179</v>
      </c>
      <c r="K28" s="10">
        <v>0</v>
      </c>
      <c r="L28" s="254">
        <v>0</v>
      </c>
      <c r="M28" s="10">
        <v>0</v>
      </c>
      <c r="N28" s="254">
        <v>0</v>
      </c>
      <c r="O28" s="10">
        <v>0</v>
      </c>
      <c r="P28" s="254">
        <v>0</v>
      </c>
      <c r="Q28" s="10">
        <v>0</v>
      </c>
      <c r="R28" s="254">
        <v>0</v>
      </c>
      <c r="S28" s="10">
        <v>0</v>
      </c>
      <c r="T28" s="254">
        <v>0</v>
      </c>
      <c r="U28" s="10">
        <v>18</v>
      </c>
      <c r="V28" s="49">
        <v>0.0010044642857142856</v>
      </c>
      <c r="W28" s="73" t="s">
        <v>293</v>
      </c>
    </row>
    <row r="29" spans="1:23" ht="15">
      <c r="A29" s="206">
        <v>44</v>
      </c>
      <c r="B29" s="207" t="s">
        <v>61</v>
      </c>
      <c r="C29" s="10">
        <v>108</v>
      </c>
      <c r="D29" s="254">
        <v>0.007033081531648865</v>
      </c>
      <c r="E29" s="10">
        <v>3</v>
      </c>
      <c r="F29" s="254">
        <v>0.0027347310847766638</v>
      </c>
      <c r="G29" s="10">
        <v>5</v>
      </c>
      <c r="H29" s="254">
        <v>0.004921259842519685</v>
      </c>
      <c r="I29" s="10">
        <v>4</v>
      </c>
      <c r="J29" s="254">
        <v>0.012738853503184716</v>
      </c>
      <c r="K29" s="10">
        <v>0</v>
      </c>
      <c r="L29" s="254">
        <v>0</v>
      </c>
      <c r="M29" s="10">
        <v>0</v>
      </c>
      <c r="N29" s="254">
        <v>0</v>
      </c>
      <c r="O29" s="10">
        <v>0</v>
      </c>
      <c r="P29" s="254">
        <v>0</v>
      </c>
      <c r="Q29" s="10">
        <v>0</v>
      </c>
      <c r="R29" s="254">
        <v>0</v>
      </c>
      <c r="S29" s="10">
        <v>0</v>
      </c>
      <c r="T29" s="254">
        <v>0</v>
      </c>
      <c r="U29" s="10">
        <v>120</v>
      </c>
      <c r="V29" s="49">
        <v>0.006696428571428571</v>
      </c>
      <c r="W29" s="73" t="s">
        <v>294</v>
      </c>
    </row>
    <row r="30" spans="1:23" ht="15">
      <c r="A30" s="206">
        <v>45</v>
      </c>
      <c r="B30" s="207" t="s">
        <v>62</v>
      </c>
      <c r="C30" s="10">
        <v>13</v>
      </c>
      <c r="D30" s="254">
        <v>0.0008465746288095857</v>
      </c>
      <c r="E30" s="10">
        <v>0</v>
      </c>
      <c r="F30" s="254">
        <v>0</v>
      </c>
      <c r="G30" s="10">
        <v>0</v>
      </c>
      <c r="H30" s="254">
        <v>0</v>
      </c>
      <c r="I30" s="10">
        <v>0</v>
      </c>
      <c r="J30" s="254">
        <v>0</v>
      </c>
      <c r="K30" s="10">
        <v>0</v>
      </c>
      <c r="L30" s="254">
        <v>0</v>
      </c>
      <c r="M30" s="10">
        <v>0</v>
      </c>
      <c r="N30" s="254">
        <v>0</v>
      </c>
      <c r="O30" s="10">
        <v>0</v>
      </c>
      <c r="P30" s="254">
        <v>0</v>
      </c>
      <c r="Q30" s="10">
        <v>0</v>
      </c>
      <c r="R30" s="254">
        <v>0</v>
      </c>
      <c r="S30" s="10">
        <v>0</v>
      </c>
      <c r="T30" s="254">
        <v>0</v>
      </c>
      <c r="U30" s="10">
        <v>13</v>
      </c>
      <c r="V30" s="49">
        <v>0.0007254464285714286</v>
      </c>
      <c r="W30" s="73" t="s">
        <v>295</v>
      </c>
    </row>
    <row r="31" spans="1:23" ht="15">
      <c r="A31" s="206">
        <v>49</v>
      </c>
      <c r="B31" s="207" t="s">
        <v>63</v>
      </c>
      <c r="C31" s="10">
        <v>98</v>
      </c>
      <c r="D31" s="254">
        <v>0.006381870278718416</v>
      </c>
      <c r="E31" s="10">
        <v>8</v>
      </c>
      <c r="F31" s="254">
        <v>0.007292616226071103</v>
      </c>
      <c r="G31" s="10">
        <v>8</v>
      </c>
      <c r="H31" s="254">
        <v>0.007874015748031496</v>
      </c>
      <c r="I31" s="10">
        <v>3</v>
      </c>
      <c r="J31" s="254">
        <v>0.009554140127388535</v>
      </c>
      <c r="K31" s="10">
        <v>0</v>
      </c>
      <c r="L31" s="254">
        <v>0</v>
      </c>
      <c r="M31" s="10">
        <v>0</v>
      </c>
      <c r="N31" s="254">
        <v>0</v>
      </c>
      <c r="O31" s="10">
        <v>0</v>
      </c>
      <c r="P31" s="254">
        <v>0</v>
      </c>
      <c r="Q31" s="10">
        <v>0</v>
      </c>
      <c r="R31" s="254">
        <v>0</v>
      </c>
      <c r="S31" s="10">
        <v>0</v>
      </c>
      <c r="T31" s="254">
        <v>0</v>
      </c>
      <c r="U31" s="10">
        <v>117</v>
      </c>
      <c r="V31" s="49">
        <v>0.006529017857142857</v>
      </c>
      <c r="W31" s="73" t="s">
        <v>296</v>
      </c>
    </row>
    <row r="32" spans="1:23" ht="15">
      <c r="A32" s="206">
        <v>50</v>
      </c>
      <c r="B32" s="207" t="s">
        <v>64</v>
      </c>
      <c r="C32" s="10">
        <v>648</v>
      </c>
      <c r="D32" s="254">
        <v>0.0421984891898932</v>
      </c>
      <c r="E32" s="10">
        <v>61</v>
      </c>
      <c r="F32" s="254">
        <v>0.05560619872379216</v>
      </c>
      <c r="G32" s="10">
        <v>44</v>
      </c>
      <c r="H32" s="254">
        <v>0.043307086614173235</v>
      </c>
      <c r="I32" s="10">
        <v>12</v>
      </c>
      <c r="J32" s="254">
        <v>0.03821656050955414</v>
      </c>
      <c r="K32" s="10">
        <v>1</v>
      </c>
      <c r="L32" s="254">
        <v>0.027027027027027025</v>
      </c>
      <c r="M32" s="10">
        <v>1</v>
      </c>
      <c r="N32" s="254">
        <v>0.023809523809523808</v>
      </c>
      <c r="O32" s="10">
        <v>0</v>
      </c>
      <c r="P32" s="254">
        <v>0</v>
      </c>
      <c r="Q32" s="10">
        <v>0</v>
      </c>
      <c r="R32" s="254">
        <v>0</v>
      </c>
      <c r="S32" s="10">
        <v>1</v>
      </c>
      <c r="T32" s="254">
        <v>0.024390243902439025</v>
      </c>
      <c r="U32" s="10">
        <v>768</v>
      </c>
      <c r="V32" s="49">
        <v>0.04285714285714286</v>
      </c>
      <c r="W32" s="73" t="s">
        <v>297</v>
      </c>
    </row>
    <row r="33" spans="1:23" ht="15">
      <c r="A33" s="206">
        <v>51</v>
      </c>
      <c r="B33" s="207" t="s">
        <v>65</v>
      </c>
      <c r="C33" s="10">
        <v>264</v>
      </c>
      <c r="D33" s="254">
        <v>0.017191977077363897</v>
      </c>
      <c r="E33" s="10">
        <v>22</v>
      </c>
      <c r="F33" s="254">
        <v>0.020054694621695533</v>
      </c>
      <c r="G33" s="10">
        <v>27</v>
      </c>
      <c r="H33" s="254">
        <v>0.0265748031496063</v>
      </c>
      <c r="I33" s="10">
        <v>6</v>
      </c>
      <c r="J33" s="254">
        <v>0.01910828025477707</v>
      </c>
      <c r="K33" s="10">
        <v>0</v>
      </c>
      <c r="L33" s="254">
        <v>0</v>
      </c>
      <c r="M33" s="10">
        <v>0</v>
      </c>
      <c r="N33" s="254">
        <v>0</v>
      </c>
      <c r="O33" s="10">
        <v>1</v>
      </c>
      <c r="P33" s="254">
        <v>0.1111111111111111</v>
      </c>
      <c r="Q33" s="10">
        <v>1</v>
      </c>
      <c r="R33" s="254">
        <v>0.125</v>
      </c>
      <c r="S33" s="10">
        <v>0</v>
      </c>
      <c r="T33" s="254">
        <v>0</v>
      </c>
      <c r="U33" s="10">
        <v>321</v>
      </c>
      <c r="V33" s="49">
        <v>0.017912946428571427</v>
      </c>
      <c r="W33" s="73" t="s">
        <v>298</v>
      </c>
    </row>
    <row r="34" spans="1:23" ht="15">
      <c r="A34" s="206">
        <v>52</v>
      </c>
      <c r="B34" s="207" t="s">
        <v>66</v>
      </c>
      <c r="C34" s="10">
        <v>1512</v>
      </c>
      <c r="D34" s="254">
        <v>0.09846314144308414</v>
      </c>
      <c r="E34" s="10">
        <v>112</v>
      </c>
      <c r="F34" s="254">
        <v>0.10209662716499544</v>
      </c>
      <c r="G34" s="10">
        <v>130</v>
      </c>
      <c r="H34" s="254">
        <v>0.1279527559055118</v>
      </c>
      <c r="I34" s="10">
        <v>32</v>
      </c>
      <c r="J34" s="254">
        <v>0.10191082802547773</v>
      </c>
      <c r="K34" s="10">
        <v>3</v>
      </c>
      <c r="L34" s="254">
        <v>0.08108108108108109</v>
      </c>
      <c r="M34" s="10">
        <v>3</v>
      </c>
      <c r="N34" s="254">
        <v>0.07142857142857142</v>
      </c>
      <c r="O34" s="10">
        <v>0</v>
      </c>
      <c r="P34" s="254">
        <v>0</v>
      </c>
      <c r="Q34" s="10">
        <v>0</v>
      </c>
      <c r="R34" s="254">
        <v>0</v>
      </c>
      <c r="S34" s="10">
        <v>0</v>
      </c>
      <c r="T34" s="254">
        <v>0</v>
      </c>
      <c r="U34" s="10">
        <v>1792</v>
      </c>
      <c r="V34" s="49">
        <v>0.1</v>
      </c>
      <c r="W34" s="73" t="s">
        <v>299</v>
      </c>
    </row>
    <row r="35" spans="1:23" ht="15">
      <c r="A35" s="206">
        <v>59</v>
      </c>
      <c r="B35" s="207" t="s">
        <v>67</v>
      </c>
      <c r="C35" s="10">
        <v>114</v>
      </c>
      <c r="D35" s="254">
        <v>0.007423808283407138</v>
      </c>
      <c r="E35" s="10">
        <v>7</v>
      </c>
      <c r="F35" s="254">
        <v>0.006381039197812215</v>
      </c>
      <c r="G35" s="10">
        <v>10</v>
      </c>
      <c r="H35" s="254">
        <v>0.00984251968503937</v>
      </c>
      <c r="I35" s="10">
        <v>1</v>
      </c>
      <c r="J35" s="254">
        <v>0.003184713375796179</v>
      </c>
      <c r="K35" s="10">
        <v>0</v>
      </c>
      <c r="L35" s="254">
        <v>0</v>
      </c>
      <c r="M35" s="10">
        <v>0</v>
      </c>
      <c r="N35" s="254">
        <v>0</v>
      </c>
      <c r="O35" s="10">
        <v>0</v>
      </c>
      <c r="P35" s="254">
        <v>0</v>
      </c>
      <c r="Q35" s="10">
        <v>0</v>
      </c>
      <c r="R35" s="254">
        <v>0</v>
      </c>
      <c r="S35" s="10">
        <v>0</v>
      </c>
      <c r="T35" s="254">
        <v>0</v>
      </c>
      <c r="U35" s="10">
        <v>132</v>
      </c>
      <c r="V35" s="49">
        <v>0.0073660714285714276</v>
      </c>
      <c r="W35" s="73" t="s">
        <v>300</v>
      </c>
    </row>
    <row r="36" spans="1:23" ht="28.5">
      <c r="A36" s="206">
        <v>60</v>
      </c>
      <c r="B36" s="207" t="s">
        <v>68</v>
      </c>
      <c r="C36" s="10">
        <v>64</v>
      </c>
      <c r="D36" s="254">
        <v>0.004167752018754884</v>
      </c>
      <c r="E36" s="10">
        <v>5</v>
      </c>
      <c r="F36" s="254">
        <v>0.004557885141294439</v>
      </c>
      <c r="G36" s="10">
        <v>3</v>
      </c>
      <c r="H36" s="254">
        <v>0.002952755905511811</v>
      </c>
      <c r="I36" s="10">
        <v>0</v>
      </c>
      <c r="J36" s="254">
        <v>0</v>
      </c>
      <c r="K36" s="10">
        <v>0</v>
      </c>
      <c r="L36" s="254">
        <v>0</v>
      </c>
      <c r="M36" s="10">
        <v>0</v>
      </c>
      <c r="N36" s="254">
        <v>0</v>
      </c>
      <c r="O36" s="10">
        <v>0</v>
      </c>
      <c r="P36" s="254">
        <v>0</v>
      </c>
      <c r="Q36" s="10">
        <v>0</v>
      </c>
      <c r="R36" s="254">
        <v>0</v>
      </c>
      <c r="S36" s="10">
        <v>0</v>
      </c>
      <c r="T36" s="254">
        <v>0</v>
      </c>
      <c r="U36" s="10">
        <v>72</v>
      </c>
      <c r="V36" s="49">
        <v>0.0040178571428571425</v>
      </c>
      <c r="W36" s="73" t="s">
        <v>301</v>
      </c>
    </row>
    <row r="37" spans="1:23" ht="15">
      <c r="A37" s="206">
        <v>61</v>
      </c>
      <c r="B37" s="207" t="s">
        <v>69</v>
      </c>
      <c r="C37" s="10">
        <v>4</v>
      </c>
      <c r="D37" s="254">
        <v>0.00026048450117218026</v>
      </c>
      <c r="E37" s="10">
        <v>0</v>
      </c>
      <c r="F37" s="254">
        <v>0</v>
      </c>
      <c r="G37" s="10">
        <v>0</v>
      </c>
      <c r="H37" s="254">
        <v>0</v>
      </c>
      <c r="I37" s="10">
        <v>0</v>
      </c>
      <c r="J37" s="254">
        <v>0</v>
      </c>
      <c r="K37" s="10">
        <v>0</v>
      </c>
      <c r="L37" s="254">
        <v>0</v>
      </c>
      <c r="M37" s="10">
        <v>0</v>
      </c>
      <c r="N37" s="254">
        <v>0</v>
      </c>
      <c r="O37" s="10">
        <v>0</v>
      </c>
      <c r="P37" s="254">
        <v>0</v>
      </c>
      <c r="Q37" s="10">
        <v>0</v>
      </c>
      <c r="R37" s="254">
        <v>0</v>
      </c>
      <c r="S37" s="10">
        <v>0</v>
      </c>
      <c r="T37" s="254">
        <v>0</v>
      </c>
      <c r="U37" s="10">
        <v>4</v>
      </c>
      <c r="V37" s="49">
        <v>0.0002232142857142857</v>
      </c>
      <c r="W37" s="73" t="s">
        <v>302</v>
      </c>
    </row>
    <row r="38" spans="1:23" ht="15">
      <c r="A38" s="206">
        <v>62</v>
      </c>
      <c r="B38" s="207" t="s">
        <v>70</v>
      </c>
      <c r="C38" s="10">
        <v>4</v>
      </c>
      <c r="D38" s="254">
        <v>0.00026048450117218026</v>
      </c>
      <c r="E38" s="10">
        <v>0</v>
      </c>
      <c r="F38" s="254">
        <v>0</v>
      </c>
      <c r="G38" s="10">
        <v>0</v>
      </c>
      <c r="H38" s="254">
        <v>0</v>
      </c>
      <c r="I38" s="10">
        <v>0</v>
      </c>
      <c r="J38" s="254">
        <v>0</v>
      </c>
      <c r="K38" s="10">
        <v>0</v>
      </c>
      <c r="L38" s="254">
        <v>0</v>
      </c>
      <c r="M38" s="10">
        <v>0</v>
      </c>
      <c r="N38" s="254">
        <v>0</v>
      </c>
      <c r="O38" s="10">
        <v>0</v>
      </c>
      <c r="P38" s="254">
        <v>0</v>
      </c>
      <c r="Q38" s="10">
        <v>0</v>
      </c>
      <c r="R38" s="254">
        <v>0</v>
      </c>
      <c r="S38" s="10">
        <v>0</v>
      </c>
      <c r="T38" s="254">
        <v>0</v>
      </c>
      <c r="U38" s="10">
        <v>4</v>
      </c>
      <c r="V38" s="49">
        <v>0.0002232142857142857</v>
      </c>
      <c r="W38" s="73" t="s">
        <v>303</v>
      </c>
    </row>
    <row r="39" spans="1:23" ht="15">
      <c r="A39" s="206">
        <v>63</v>
      </c>
      <c r="B39" s="207" t="s">
        <v>71</v>
      </c>
      <c r="C39" s="10">
        <v>1637</v>
      </c>
      <c r="D39" s="254">
        <v>0.10660328210471474</v>
      </c>
      <c r="E39" s="10">
        <v>115</v>
      </c>
      <c r="F39" s="254">
        <v>0.10483135824977213</v>
      </c>
      <c r="G39" s="10">
        <v>83</v>
      </c>
      <c r="H39" s="254">
        <v>0.08169291338582677</v>
      </c>
      <c r="I39" s="10">
        <v>35</v>
      </c>
      <c r="J39" s="254">
        <v>0.11146496815286625</v>
      </c>
      <c r="K39" s="10">
        <v>3</v>
      </c>
      <c r="L39" s="254">
        <v>0.08108108108108109</v>
      </c>
      <c r="M39" s="10">
        <v>5</v>
      </c>
      <c r="N39" s="254">
        <v>0.11904761904761903</v>
      </c>
      <c r="O39" s="10">
        <v>1</v>
      </c>
      <c r="P39" s="254">
        <v>0.1111111111111111</v>
      </c>
      <c r="Q39" s="10">
        <v>1</v>
      </c>
      <c r="R39" s="254">
        <v>0.125</v>
      </c>
      <c r="S39" s="10">
        <v>15</v>
      </c>
      <c r="T39" s="254">
        <v>0.36585365853658536</v>
      </c>
      <c r="U39" s="10">
        <v>1895</v>
      </c>
      <c r="V39" s="49">
        <v>0.10574776785714286</v>
      </c>
      <c r="W39" s="73" t="s">
        <v>304</v>
      </c>
    </row>
    <row r="40" spans="1:23" ht="15">
      <c r="A40" s="206">
        <v>64</v>
      </c>
      <c r="B40" s="207" t="s">
        <v>72</v>
      </c>
      <c r="C40" s="10">
        <v>465</v>
      </c>
      <c r="D40" s="254">
        <v>0.03028132326126596</v>
      </c>
      <c r="E40" s="10">
        <v>27</v>
      </c>
      <c r="F40" s="254">
        <v>0.02461257976298997</v>
      </c>
      <c r="G40" s="10">
        <v>23</v>
      </c>
      <c r="H40" s="254">
        <v>0.022637795275590553</v>
      </c>
      <c r="I40" s="10">
        <v>5</v>
      </c>
      <c r="J40" s="254">
        <v>0.01592356687898089</v>
      </c>
      <c r="K40" s="10">
        <v>0</v>
      </c>
      <c r="L40" s="254">
        <v>0</v>
      </c>
      <c r="M40" s="10">
        <v>1</v>
      </c>
      <c r="N40" s="254">
        <v>0.023809523809523808</v>
      </c>
      <c r="O40" s="10">
        <v>0</v>
      </c>
      <c r="P40" s="254">
        <v>0</v>
      </c>
      <c r="Q40" s="10">
        <v>0</v>
      </c>
      <c r="R40" s="254">
        <v>0</v>
      </c>
      <c r="S40" s="10">
        <v>0</v>
      </c>
      <c r="T40" s="254">
        <v>0</v>
      </c>
      <c r="U40" s="10">
        <v>521</v>
      </c>
      <c r="V40" s="49">
        <v>0.029073660714285715</v>
      </c>
      <c r="W40" s="73" t="s">
        <v>305</v>
      </c>
    </row>
    <row r="41" spans="1:23" ht="15">
      <c r="A41" s="206">
        <v>69</v>
      </c>
      <c r="B41" s="207" t="s">
        <v>73</v>
      </c>
      <c r="C41" s="10">
        <v>45</v>
      </c>
      <c r="D41" s="254">
        <v>0.0029304506381870278</v>
      </c>
      <c r="E41" s="10">
        <v>5</v>
      </c>
      <c r="F41" s="254">
        <v>0.004557885141294439</v>
      </c>
      <c r="G41" s="10">
        <v>2</v>
      </c>
      <c r="H41" s="254">
        <v>0.001968503937007874</v>
      </c>
      <c r="I41" s="10">
        <v>0</v>
      </c>
      <c r="J41" s="254">
        <v>0</v>
      </c>
      <c r="K41" s="10">
        <v>0</v>
      </c>
      <c r="L41" s="254">
        <v>0</v>
      </c>
      <c r="M41" s="10">
        <v>1</v>
      </c>
      <c r="N41" s="254">
        <v>0.023809523809523808</v>
      </c>
      <c r="O41" s="10">
        <v>0</v>
      </c>
      <c r="P41" s="254">
        <v>0</v>
      </c>
      <c r="Q41" s="10">
        <v>0</v>
      </c>
      <c r="R41" s="254">
        <v>0</v>
      </c>
      <c r="S41" s="10">
        <v>0</v>
      </c>
      <c r="T41" s="254">
        <v>0</v>
      </c>
      <c r="U41" s="10">
        <v>53</v>
      </c>
      <c r="V41" s="49">
        <v>0.0029575892857142856</v>
      </c>
      <c r="W41" s="73" t="s">
        <v>306</v>
      </c>
    </row>
    <row r="42" spans="1:23" ht="28.5">
      <c r="A42" s="206">
        <v>70</v>
      </c>
      <c r="B42" s="207" t="s">
        <v>74</v>
      </c>
      <c r="C42" s="10">
        <v>62</v>
      </c>
      <c r="D42" s="254">
        <v>0.004037509768168795</v>
      </c>
      <c r="E42" s="10">
        <v>8</v>
      </c>
      <c r="F42" s="254">
        <v>0.007292616226071103</v>
      </c>
      <c r="G42" s="10">
        <v>3</v>
      </c>
      <c r="H42" s="254">
        <v>0.002952755905511811</v>
      </c>
      <c r="I42" s="10">
        <v>0</v>
      </c>
      <c r="J42" s="254">
        <v>0</v>
      </c>
      <c r="K42" s="10">
        <v>0</v>
      </c>
      <c r="L42" s="254">
        <v>0</v>
      </c>
      <c r="M42" s="10">
        <v>1</v>
      </c>
      <c r="N42" s="254">
        <v>0.023809523809523808</v>
      </c>
      <c r="O42" s="10">
        <v>0</v>
      </c>
      <c r="P42" s="254">
        <v>0</v>
      </c>
      <c r="Q42" s="10">
        <v>0</v>
      </c>
      <c r="R42" s="254">
        <v>0</v>
      </c>
      <c r="S42" s="10">
        <v>0</v>
      </c>
      <c r="T42" s="254">
        <v>0</v>
      </c>
      <c r="U42" s="10">
        <v>74</v>
      </c>
      <c r="V42" s="49">
        <v>0.004129464285714286</v>
      </c>
      <c r="W42" s="73" t="s">
        <v>307</v>
      </c>
    </row>
    <row r="43" spans="1:23" ht="15">
      <c r="A43" s="206">
        <v>71</v>
      </c>
      <c r="B43" s="207" t="s">
        <v>75</v>
      </c>
      <c r="C43" s="10">
        <v>17</v>
      </c>
      <c r="D43" s="254">
        <v>0.001107059129981766</v>
      </c>
      <c r="E43" s="10">
        <v>1</v>
      </c>
      <c r="F43" s="254">
        <v>0.0009115770282588879</v>
      </c>
      <c r="G43" s="10">
        <v>1</v>
      </c>
      <c r="H43" s="254">
        <v>0.000984251968503937</v>
      </c>
      <c r="I43" s="10">
        <v>0</v>
      </c>
      <c r="J43" s="254">
        <v>0</v>
      </c>
      <c r="K43" s="10">
        <v>0</v>
      </c>
      <c r="L43" s="254">
        <v>0</v>
      </c>
      <c r="M43" s="10">
        <v>0</v>
      </c>
      <c r="N43" s="254">
        <v>0</v>
      </c>
      <c r="O43" s="10">
        <v>0</v>
      </c>
      <c r="P43" s="254">
        <v>0</v>
      </c>
      <c r="Q43" s="10">
        <v>0</v>
      </c>
      <c r="R43" s="254">
        <v>0</v>
      </c>
      <c r="S43" s="10">
        <v>0</v>
      </c>
      <c r="T43" s="254">
        <v>0</v>
      </c>
      <c r="U43" s="10">
        <v>19</v>
      </c>
      <c r="V43" s="49">
        <v>0.001060267857142857</v>
      </c>
      <c r="W43" s="73" t="s">
        <v>308</v>
      </c>
    </row>
    <row r="44" spans="1:23" ht="15">
      <c r="A44" s="206">
        <v>72</v>
      </c>
      <c r="B44" s="207" t="s">
        <v>76</v>
      </c>
      <c r="C44" s="10">
        <v>13</v>
      </c>
      <c r="D44" s="254">
        <v>0.0008465746288095857</v>
      </c>
      <c r="E44" s="10">
        <v>0</v>
      </c>
      <c r="F44" s="254">
        <v>0</v>
      </c>
      <c r="G44" s="10">
        <v>0</v>
      </c>
      <c r="H44" s="254">
        <v>0</v>
      </c>
      <c r="I44" s="10">
        <v>1</v>
      </c>
      <c r="J44" s="254">
        <v>0.003184713375796179</v>
      </c>
      <c r="K44" s="10">
        <v>0</v>
      </c>
      <c r="L44" s="254">
        <v>0</v>
      </c>
      <c r="M44" s="10">
        <v>0</v>
      </c>
      <c r="N44" s="254">
        <v>0</v>
      </c>
      <c r="O44" s="10">
        <v>0</v>
      </c>
      <c r="P44" s="254">
        <v>0</v>
      </c>
      <c r="Q44" s="10">
        <v>0</v>
      </c>
      <c r="R44" s="254">
        <v>0</v>
      </c>
      <c r="S44" s="10">
        <v>0</v>
      </c>
      <c r="T44" s="254">
        <v>0</v>
      </c>
      <c r="U44" s="10">
        <v>14</v>
      </c>
      <c r="V44" s="49">
        <v>0.00078125</v>
      </c>
      <c r="W44" s="73" t="s">
        <v>309</v>
      </c>
    </row>
    <row r="45" spans="1:23" ht="15">
      <c r="A45" s="206">
        <v>73</v>
      </c>
      <c r="B45" s="207" t="s">
        <v>77</v>
      </c>
      <c r="C45" s="10">
        <v>4</v>
      </c>
      <c r="D45" s="254">
        <v>0.00026048450117218026</v>
      </c>
      <c r="E45" s="10">
        <v>0</v>
      </c>
      <c r="F45" s="254">
        <v>0</v>
      </c>
      <c r="G45" s="10">
        <v>0</v>
      </c>
      <c r="H45" s="254">
        <v>0</v>
      </c>
      <c r="I45" s="10">
        <v>0</v>
      </c>
      <c r="J45" s="254">
        <v>0</v>
      </c>
      <c r="K45" s="10">
        <v>0</v>
      </c>
      <c r="L45" s="254">
        <v>0</v>
      </c>
      <c r="M45" s="10">
        <v>0</v>
      </c>
      <c r="N45" s="254">
        <v>0</v>
      </c>
      <c r="O45" s="10">
        <v>0</v>
      </c>
      <c r="P45" s="254">
        <v>0</v>
      </c>
      <c r="Q45" s="10">
        <v>0</v>
      </c>
      <c r="R45" s="254">
        <v>0</v>
      </c>
      <c r="S45" s="10">
        <v>0</v>
      </c>
      <c r="T45" s="254">
        <v>0</v>
      </c>
      <c r="U45" s="10">
        <v>4</v>
      </c>
      <c r="V45" s="49">
        <v>0.0002232142857142857</v>
      </c>
      <c r="W45" s="73" t="s">
        <v>310</v>
      </c>
    </row>
    <row r="46" spans="1:23" ht="15">
      <c r="A46" s="206">
        <v>74</v>
      </c>
      <c r="B46" s="207" t="s">
        <v>78</v>
      </c>
      <c r="C46" s="10">
        <v>3</v>
      </c>
      <c r="D46" s="254">
        <v>0.00019536337587913518</v>
      </c>
      <c r="E46" s="10">
        <v>1</v>
      </c>
      <c r="F46" s="254">
        <v>0.0009115770282588879</v>
      </c>
      <c r="G46" s="10">
        <v>1</v>
      </c>
      <c r="H46" s="254">
        <v>0.000984251968503937</v>
      </c>
      <c r="I46" s="10">
        <v>0</v>
      </c>
      <c r="J46" s="254">
        <v>0</v>
      </c>
      <c r="K46" s="10">
        <v>0</v>
      </c>
      <c r="L46" s="254">
        <v>0</v>
      </c>
      <c r="M46" s="10">
        <v>0</v>
      </c>
      <c r="N46" s="254">
        <v>0</v>
      </c>
      <c r="O46" s="10">
        <v>0</v>
      </c>
      <c r="P46" s="254">
        <v>0</v>
      </c>
      <c r="Q46" s="10">
        <v>0</v>
      </c>
      <c r="R46" s="254">
        <v>0</v>
      </c>
      <c r="S46" s="10">
        <v>0</v>
      </c>
      <c r="T46" s="254">
        <v>0</v>
      </c>
      <c r="U46" s="10">
        <v>5</v>
      </c>
      <c r="V46" s="49">
        <v>0.00027901785714285713</v>
      </c>
      <c r="W46" s="73" t="s">
        <v>311</v>
      </c>
    </row>
    <row r="47" spans="1:23" ht="15">
      <c r="A47" s="206">
        <v>75</v>
      </c>
      <c r="B47" s="207" t="s">
        <v>79</v>
      </c>
      <c r="C47" s="10">
        <v>163</v>
      </c>
      <c r="D47" s="254">
        <v>0.010614743422766346</v>
      </c>
      <c r="E47" s="10">
        <v>8</v>
      </c>
      <c r="F47" s="254">
        <v>0.007292616226071103</v>
      </c>
      <c r="G47" s="10">
        <v>17</v>
      </c>
      <c r="H47" s="254">
        <v>0.01673228346456693</v>
      </c>
      <c r="I47" s="10">
        <v>1</v>
      </c>
      <c r="J47" s="254">
        <v>0.003184713375796179</v>
      </c>
      <c r="K47" s="10">
        <v>0</v>
      </c>
      <c r="L47" s="254">
        <v>0</v>
      </c>
      <c r="M47" s="10">
        <v>0</v>
      </c>
      <c r="N47" s="254">
        <v>0</v>
      </c>
      <c r="O47" s="10">
        <v>0</v>
      </c>
      <c r="P47" s="254">
        <v>0</v>
      </c>
      <c r="Q47" s="10">
        <v>0</v>
      </c>
      <c r="R47" s="254">
        <v>0</v>
      </c>
      <c r="S47" s="10">
        <v>0</v>
      </c>
      <c r="T47" s="254">
        <v>0</v>
      </c>
      <c r="U47" s="10">
        <v>189</v>
      </c>
      <c r="V47" s="49">
        <v>0.010546875</v>
      </c>
      <c r="W47" s="73" t="s">
        <v>312</v>
      </c>
    </row>
    <row r="48" spans="1:23" ht="15">
      <c r="A48" s="206">
        <v>79</v>
      </c>
      <c r="B48" s="207" t="s">
        <v>80</v>
      </c>
      <c r="C48" s="10">
        <v>39</v>
      </c>
      <c r="D48" s="254">
        <v>0.0025397238864287575</v>
      </c>
      <c r="E48" s="10">
        <v>1</v>
      </c>
      <c r="F48" s="254">
        <v>0.0009115770282588879</v>
      </c>
      <c r="G48" s="10">
        <v>1</v>
      </c>
      <c r="H48" s="254">
        <v>0.000984251968503937</v>
      </c>
      <c r="I48" s="10">
        <v>1</v>
      </c>
      <c r="J48" s="254">
        <v>0.003184713375796179</v>
      </c>
      <c r="K48" s="10">
        <v>0</v>
      </c>
      <c r="L48" s="254">
        <v>0</v>
      </c>
      <c r="M48" s="10">
        <v>0</v>
      </c>
      <c r="N48" s="254">
        <v>0</v>
      </c>
      <c r="O48" s="10">
        <v>0</v>
      </c>
      <c r="P48" s="254">
        <v>0</v>
      </c>
      <c r="Q48" s="10">
        <v>0</v>
      </c>
      <c r="R48" s="254">
        <v>0</v>
      </c>
      <c r="S48" s="10">
        <v>0</v>
      </c>
      <c r="T48" s="254">
        <v>0</v>
      </c>
      <c r="U48" s="10">
        <v>42</v>
      </c>
      <c r="V48" s="49">
        <v>0.00234375</v>
      </c>
      <c r="W48" s="73" t="s">
        <v>313</v>
      </c>
    </row>
    <row r="49" spans="1:23" ht="15">
      <c r="A49" s="206">
        <v>80</v>
      </c>
      <c r="B49" s="207" t="s">
        <v>81</v>
      </c>
      <c r="C49" s="10">
        <v>74</v>
      </c>
      <c r="D49" s="254">
        <v>0.004818963271685335</v>
      </c>
      <c r="E49" s="10">
        <v>3</v>
      </c>
      <c r="F49" s="254">
        <v>0.0027347310847766638</v>
      </c>
      <c r="G49" s="10">
        <v>4</v>
      </c>
      <c r="H49" s="254">
        <v>0.003937007874015748</v>
      </c>
      <c r="I49" s="10">
        <v>1</v>
      </c>
      <c r="J49" s="254">
        <v>0.003184713375796179</v>
      </c>
      <c r="K49" s="10">
        <v>0</v>
      </c>
      <c r="L49" s="254">
        <v>0</v>
      </c>
      <c r="M49" s="10">
        <v>0</v>
      </c>
      <c r="N49" s="254">
        <v>0</v>
      </c>
      <c r="O49" s="10">
        <v>0</v>
      </c>
      <c r="P49" s="254">
        <v>0</v>
      </c>
      <c r="Q49" s="10">
        <v>0</v>
      </c>
      <c r="R49" s="254">
        <v>0</v>
      </c>
      <c r="S49" s="10">
        <v>0</v>
      </c>
      <c r="T49" s="254">
        <v>0</v>
      </c>
      <c r="U49" s="10">
        <v>82</v>
      </c>
      <c r="V49" s="49">
        <v>0.004575892857142857</v>
      </c>
      <c r="W49" s="73" t="s">
        <v>314</v>
      </c>
    </row>
    <row r="50" spans="1:23" ht="15">
      <c r="A50" s="206">
        <v>81</v>
      </c>
      <c r="B50" s="207" t="s">
        <v>82</v>
      </c>
      <c r="C50" s="10">
        <v>146</v>
      </c>
      <c r="D50" s="254">
        <v>0.009507684292784578</v>
      </c>
      <c r="E50" s="10">
        <v>10</v>
      </c>
      <c r="F50" s="254">
        <v>0.009115770282588878</v>
      </c>
      <c r="G50" s="10">
        <v>6</v>
      </c>
      <c r="H50" s="254">
        <v>0.005905511811023622</v>
      </c>
      <c r="I50" s="10">
        <v>6</v>
      </c>
      <c r="J50" s="254">
        <v>0.01910828025477707</v>
      </c>
      <c r="K50" s="10">
        <v>0</v>
      </c>
      <c r="L50" s="254">
        <v>0</v>
      </c>
      <c r="M50" s="10">
        <v>0</v>
      </c>
      <c r="N50" s="254">
        <v>0</v>
      </c>
      <c r="O50" s="10">
        <v>0</v>
      </c>
      <c r="P50" s="254">
        <v>0</v>
      </c>
      <c r="Q50" s="10">
        <v>0</v>
      </c>
      <c r="R50" s="254">
        <v>0</v>
      </c>
      <c r="S50" s="10">
        <v>0</v>
      </c>
      <c r="T50" s="254">
        <v>0</v>
      </c>
      <c r="U50" s="10">
        <v>168</v>
      </c>
      <c r="V50" s="49">
        <v>0.009375</v>
      </c>
      <c r="W50" s="73" t="s">
        <v>315</v>
      </c>
    </row>
    <row r="51" spans="1:23" ht="28.5">
      <c r="A51" s="206">
        <v>82</v>
      </c>
      <c r="B51" s="207" t="s">
        <v>83</v>
      </c>
      <c r="C51" s="10">
        <v>3</v>
      </c>
      <c r="D51" s="254">
        <v>0.00019536337587913518</v>
      </c>
      <c r="E51" s="10">
        <v>1</v>
      </c>
      <c r="F51" s="254">
        <v>0.0009115770282588879</v>
      </c>
      <c r="G51" s="10">
        <v>0</v>
      </c>
      <c r="H51" s="254">
        <v>0</v>
      </c>
      <c r="I51" s="10">
        <v>0</v>
      </c>
      <c r="J51" s="254">
        <v>0</v>
      </c>
      <c r="K51" s="10">
        <v>0</v>
      </c>
      <c r="L51" s="254">
        <v>0</v>
      </c>
      <c r="M51" s="10">
        <v>0</v>
      </c>
      <c r="N51" s="254">
        <v>0</v>
      </c>
      <c r="O51" s="10">
        <v>0</v>
      </c>
      <c r="P51" s="254">
        <v>0</v>
      </c>
      <c r="Q51" s="10">
        <v>0</v>
      </c>
      <c r="R51" s="254">
        <v>0</v>
      </c>
      <c r="S51" s="10">
        <v>0</v>
      </c>
      <c r="T51" s="254">
        <v>0</v>
      </c>
      <c r="U51" s="10">
        <v>4</v>
      </c>
      <c r="V51" s="49">
        <v>0.0002232142857142857</v>
      </c>
      <c r="W51" s="73" t="s">
        <v>316</v>
      </c>
    </row>
    <row r="52" spans="1:23" ht="42.75">
      <c r="A52" s="206">
        <v>83</v>
      </c>
      <c r="B52" s="207" t="s">
        <v>84</v>
      </c>
      <c r="C52" s="10">
        <v>67</v>
      </c>
      <c r="D52" s="254">
        <v>0.004363115394634019</v>
      </c>
      <c r="E52" s="10">
        <v>2</v>
      </c>
      <c r="F52" s="254">
        <v>0.0018231540565177757</v>
      </c>
      <c r="G52" s="10">
        <v>1</v>
      </c>
      <c r="H52" s="254">
        <v>0.000984251968503937</v>
      </c>
      <c r="I52" s="10">
        <v>3</v>
      </c>
      <c r="J52" s="254">
        <v>0.009554140127388535</v>
      </c>
      <c r="K52" s="10">
        <v>0</v>
      </c>
      <c r="L52" s="254">
        <v>0</v>
      </c>
      <c r="M52" s="10">
        <v>0</v>
      </c>
      <c r="N52" s="254">
        <v>0</v>
      </c>
      <c r="O52" s="10">
        <v>0</v>
      </c>
      <c r="P52" s="254">
        <v>0</v>
      </c>
      <c r="Q52" s="10">
        <v>0</v>
      </c>
      <c r="R52" s="254">
        <v>0</v>
      </c>
      <c r="S52" s="10">
        <v>0</v>
      </c>
      <c r="T52" s="254">
        <v>0</v>
      </c>
      <c r="U52" s="10">
        <v>73</v>
      </c>
      <c r="V52" s="49">
        <v>0.0040736607142857146</v>
      </c>
      <c r="W52" s="73" t="s">
        <v>317</v>
      </c>
    </row>
    <row r="53" spans="1:23" ht="15">
      <c r="A53" s="206">
        <v>84</v>
      </c>
      <c r="B53" s="207" t="s">
        <v>85</v>
      </c>
      <c r="C53" s="10">
        <v>54</v>
      </c>
      <c r="D53" s="254">
        <v>0.0035165407658244324</v>
      </c>
      <c r="E53" s="10">
        <v>3</v>
      </c>
      <c r="F53" s="254">
        <v>0.0027347310847766638</v>
      </c>
      <c r="G53" s="10">
        <v>2</v>
      </c>
      <c r="H53" s="254">
        <v>0.001968503937007874</v>
      </c>
      <c r="I53" s="10">
        <v>0</v>
      </c>
      <c r="J53" s="254">
        <v>0</v>
      </c>
      <c r="K53" s="10">
        <v>0</v>
      </c>
      <c r="L53" s="254">
        <v>0</v>
      </c>
      <c r="M53" s="10">
        <v>1</v>
      </c>
      <c r="N53" s="254">
        <v>0.023809523809523808</v>
      </c>
      <c r="O53" s="10">
        <v>0</v>
      </c>
      <c r="P53" s="254">
        <v>0</v>
      </c>
      <c r="Q53" s="10">
        <v>0</v>
      </c>
      <c r="R53" s="254">
        <v>0</v>
      </c>
      <c r="S53" s="10">
        <v>0</v>
      </c>
      <c r="T53" s="254">
        <v>0</v>
      </c>
      <c r="U53" s="10">
        <v>60</v>
      </c>
      <c r="V53" s="49">
        <v>0.0033482142857142855</v>
      </c>
      <c r="W53" s="73" t="s">
        <v>318</v>
      </c>
    </row>
    <row r="54" spans="1:23" ht="28.5">
      <c r="A54" s="206">
        <v>85</v>
      </c>
      <c r="B54" s="207" t="s">
        <v>86</v>
      </c>
      <c r="C54" s="10">
        <v>55</v>
      </c>
      <c r="D54" s="254">
        <v>0.0035816618911174787</v>
      </c>
      <c r="E54" s="10">
        <v>6</v>
      </c>
      <c r="F54" s="254">
        <v>0.0054694621695533276</v>
      </c>
      <c r="G54" s="10">
        <v>2</v>
      </c>
      <c r="H54" s="254">
        <v>0.001968503937007874</v>
      </c>
      <c r="I54" s="10">
        <v>2</v>
      </c>
      <c r="J54" s="254">
        <v>0.006369426751592358</v>
      </c>
      <c r="K54" s="10">
        <v>0</v>
      </c>
      <c r="L54" s="254">
        <v>0</v>
      </c>
      <c r="M54" s="10">
        <v>0</v>
      </c>
      <c r="N54" s="254">
        <v>0</v>
      </c>
      <c r="O54" s="10">
        <v>0</v>
      </c>
      <c r="P54" s="254">
        <v>0</v>
      </c>
      <c r="Q54" s="10">
        <v>0</v>
      </c>
      <c r="R54" s="254">
        <v>0</v>
      </c>
      <c r="S54" s="10">
        <v>0</v>
      </c>
      <c r="T54" s="254">
        <v>0</v>
      </c>
      <c r="U54" s="10">
        <v>65</v>
      </c>
      <c r="V54" s="49">
        <v>0.003627232142857143</v>
      </c>
      <c r="W54" s="73" t="s">
        <v>319</v>
      </c>
    </row>
    <row r="55" spans="1:23" ht="15">
      <c r="A55" s="206">
        <v>89</v>
      </c>
      <c r="B55" s="207" t="s">
        <v>87</v>
      </c>
      <c r="C55" s="10">
        <v>40</v>
      </c>
      <c r="D55" s="254">
        <v>0.0026048450117218025</v>
      </c>
      <c r="E55" s="10">
        <v>1</v>
      </c>
      <c r="F55" s="254">
        <v>0.0009115770282588879</v>
      </c>
      <c r="G55" s="10">
        <v>3</v>
      </c>
      <c r="H55" s="254">
        <v>0.002952755905511811</v>
      </c>
      <c r="I55" s="10">
        <v>1</v>
      </c>
      <c r="J55" s="254">
        <v>0.003184713375796179</v>
      </c>
      <c r="K55" s="10">
        <v>0</v>
      </c>
      <c r="L55" s="254">
        <v>0</v>
      </c>
      <c r="M55" s="10">
        <v>0</v>
      </c>
      <c r="N55" s="254">
        <v>0</v>
      </c>
      <c r="O55" s="10">
        <v>0</v>
      </c>
      <c r="P55" s="254">
        <v>0</v>
      </c>
      <c r="Q55" s="10">
        <v>0</v>
      </c>
      <c r="R55" s="254">
        <v>0</v>
      </c>
      <c r="S55" s="10">
        <v>0</v>
      </c>
      <c r="T55" s="254">
        <v>0</v>
      </c>
      <c r="U55" s="10">
        <v>45</v>
      </c>
      <c r="V55" s="49">
        <v>0.0025111607142857145</v>
      </c>
      <c r="W55" s="73" t="s">
        <v>320</v>
      </c>
    </row>
    <row r="56" spans="1:23" ht="15.75" thickBot="1">
      <c r="A56" s="210">
        <v>99</v>
      </c>
      <c r="B56" s="211" t="s">
        <v>88</v>
      </c>
      <c r="C56" s="11">
        <v>889</v>
      </c>
      <c r="D56" s="255">
        <v>0.057892680385517065</v>
      </c>
      <c r="E56" s="11">
        <v>66</v>
      </c>
      <c r="F56" s="255">
        <v>0.06016408386508661</v>
      </c>
      <c r="G56" s="11">
        <v>49</v>
      </c>
      <c r="H56" s="255">
        <v>0.04822834645669291</v>
      </c>
      <c r="I56" s="11">
        <v>15</v>
      </c>
      <c r="J56" s="255">
        <v>0.04777070063694268</v>
      </c>
      <c r="K56" s="11">
        <v>6</v>
      </c>
      <c r="L56" s="255">
        <v>0.16216216216216217</v>
      </c>
      <c r="M56" s="11">
        <v>4</v>
      </c>
      <c r="N56" s="255">
        <v>0.09523809523809523</v>
      </c>
      <c r="O56" s="11">
        <v>1</v>
      </c>
      <c r="P56" s="255">
        <v>0.1111111111111111</v>
      </c>
      <c r="Q56" s="11">
        <v>1</v>
      </c>
      <c r="R56" s="255">
        <v>0.125</v>
      </c>
      <c r="S56" s="11">
        <v>6</v>
      </c>
      <c r="T56" s="255">
        <v>0.14634146341463414</v>
      </c>
      <c r="U56" s="11">
        <v>1037</v>
      </c>
      <c r="V56" s="50">
        <v>0.057868303571428574</v>
      </c>
      <c r="W56" s="73" t="s">
        <v>321</v>
      </c>
    </row>
    <row r="57" spans="1:23" ht="15.75" thickBot="1">
      <c r="A57" s="379" t="s">
        <v>89</v>
      </c>
      <c r="B57" s="383"/>
      <c r="C57" s="32">
        <v>15356</v>
      </c>
      <c r="D57" s="63">
        <v>1</v>
      </c>
      <c r="E57" s="32">
        <v>1097</v>
      </c>
      <c r="F57" s="63">
        <v>1</v>
      </c>
      <c r="G57" s="32">
        <v>1016</v>
      </c>
      <c r="H57" s="63">
        <v>1</v>
      </c>
      <c r="I57" s="32">
        <v>314</v>
      </c>
      <c r="J57" s="63">
        <v>1</v>
      </c>
      <c r="K57" s="32">
        <v>37</v>
      </c>
      <c r="L57" s="63">
        <v>1</v>
      </c>
      <c r="M57" s="32">
        <v>42</v>
      </c>
      <c r="N57" s="63">
        <v>1</v>
      </c>
      <c r="O57" s="32">
        <v>9</v>
      </c>
      <c r="P57" s="63">
        <v>1</v>
      </c>
      <c r="Q57" s="32">
        <v>8</v>
      </c>
      <c r="R57" s="63">
        <v>1</v>
      </c>
      <c r="S57" s="32">
        <v>41</v>
      </c>
      <c r="T57" s="63">
        <v>1</v>
      </c>
      <c r="U57" s="32">
        <v>17920</v>
      </c>
      <c r="V57" s="64">
        <v>1</v>
      </c>
      <c r="W57" s="73" t="s">
        <v>116</v>
      </c>
    </row>
    <row r="58" spans="1:22" ht="15">
      <c r="A58" s="74"/>
      <c r="B58" s="7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74"/>
      <c r="N58" s="74"/>
      <c r="O58" s="74"/>
      <c r="P58" s="74"/>
      <c r="Q58" s="74"/>
      <c r="R58" s="74"/>
      <c r="S58" s="74"/>
      <c r="T58" s="74"/>
      <c r="U58" s="78"/>
      <c r="V58" s="14"/>
    </row>
    <row r="59" spans="3:22" ht="15">
      <c r="C59" s="69">
        <f aca="true" t="shared" si="0" ref="C59:V59">SUM(C6:C56,C5)</f>
        <v>15356</v>
      </c>
      <c r="D59" s="331">
        <f t="shared" si="0"/>
        <v>0.9999999999999997</v>
      </c>
      <c r="E59" s="69">
        <f t="shared" si="0"/>
        <v>1097</v>
      </c>
      <c r="F59" s="331">
        <f t="shared" si="0"/>
        <v>0.9999999999999998</v>
      </c>
      <c r="G59" s="69">
        <f t="shared" si="0"/>
        <v>1016</v>
      </c>
      <c r="H59" s="331">
        <f t="shared" si="0"/>
        <v>0.9999999999999998</v>
      </c>
      <c r="I59" s="69">
        <f t="shared" si="0"/>
        <v>314</v>
      </c>
      <c r="J59" s="331">
        <f t="shared" si="0"/>
        <v>0.9999999999999999</v>
      </c>
      <c r="K59" s="69">
        <f t="shared" si="0"/>
        <v>37</v>
      </c>
      <c r="L59" s="331">
        <f t="shared" si="0"/>
        <v>1.0000000000000002</v>
      </c>
      <c r="M59" s="69">
        <f t="shared" si="0"/>
        <v>42</v>
      </c>
      <c r="N59" s="331">
        <f t="shared" si="0"/>
        <v>1</v>
      </c>
      <c r="O59" s="69">
        <f t="shared" si="0"/>
        <v>9</v>
      </c>
      <c r="P59" s="331">
        <f t="shared" si="0"/>
        <v>1</v>
      </c>
      <c r="Q59" s="69">
        <f t="shared" si="0"/>
        <v>8</v>
      </c>
      <c r="R59" s="331">
        <f t="shared" si="0"/>
        <v>1</v>
      </c>
      <c r="S59" s="69">
        <f t="shared" si="0"/>
        <v>41</v>
      </c>
      <c r="T59" s="331">
        <f t="shared" si="0"/>
        <v>1</v>
      </c>
      <c r="U59" s="306">
        <f t="shared" si="0"/>
        <v>17920</v>
      </c>
      <c r="V59" s="331">
        <f t="shared" si="0"/>
        <v>0.9999999999999999</v>
      </c>
    </row>
  </sheetData>
  <sheetProtection/>
  <mergeCells count="15">
    <mergeCell ref="U3:V3"/>
    <mergeCell ref="A57:B57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36"/>
  <sheetViews>
    <sheetView zoomScale="70" zoomScaleNormal="70" zoomScalePageLayoutView="0" workbookViewId="0" topLeftCell="A1">
      <selection activeCell="A1" sqref="A1:U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21" width="12.7109375" style="69" customWidth="1"/>
    <col min="22" max="16384" width="11.421875" style="69" customWidth="1"/>
  </cols>
  <sheetData>
    <row r="1" spans="1:21" ht="24.75" customHeight="1" thickBot="1" thickTop="1">
      <c r="A1" s="348" t="s">
        <v>267</v>
      </c>
      <c r="B1" s="349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1"/>
    </row>
    <row r="2" spans="1:21" ht="24.75" customHeight="1" thickBot="1" thickTop="1">
      <c r="A2" s="348" t="s">
        <v>428</v>
      </c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1"/>
    </row>
    <row r="3" spans="1:21" ht="24.75" customHeight="1" thickBot="1" thickTop="1">
      <c r="A3" s="339" t="s">
        <v>125</v>
      </c>
      <c r="B3" s="407" t="s">
        <v>12</v>
      </c>
      <c r="C3" s="410" t="s">
        <v>269</v>
      </c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413" t="s">
        <v>391</v>
      </c>
    </row>
    <row r="4" spans="1:21" ht="19.5" customHeight="1">
      <c r="A4" s="340"/>
      <c r="B4" s="408"/>
      <c r="C4" s="385">
        <v>2012</v>
      </c>
      <c r="D4" s="386"/>
      <c r="E4" s="385">
        <v>2013</v>
      </c>
      <c r="F4" s="386"/>
      <c r="G4" s="385">
        <v>2014</v>
      </c>
      <c r="H4" s="386"/>
      <c r="I4" s="385">
        <v>2015</v>
      </c>
      <c r="J4" s="386"/>
      <c r="K4" s="385">
        <v>2016</v>
      </c>
      <c r="L4" s="399"/>
      <c r="M4" s="385">
        <v>2017</v>
      </c>
      <c r="N4" s="399"/>
      <c r="O4" s="385">
        <v>2018</v>
      </c>
      <c r="P4" s="399"/>
      <c r="Q4" s="385">
        <v>2019</v>
      </c>
      <c r="R4" s="399"/>
      <c r="S4" s="385">
        <v>2020</v>
      </c>
      <c r="T4" s="399"/>
      <c r="U4" s="397"/>
    </row>
    <row r="5" spans="1:21" ht="19.5" customHeight="1" thickBot="1">
      <c r="A5" s="341"/>
      <c r="B5" s="409"/>
      <c r="C5" s="75" t="s">
        <v>34</v>
      </c>
      <c r="D5" s="71" t="s">
        <v>35</v>
      </c>
      <c r="E5" s="75" t="s">
        <v>34</v>
      </c>
      <c r="F5" s="71" t="s">
        <v>35</v>
      </c>
      <c r="G5" s="75" t="s">
        <v>34</v>
      </c>
      <c r="H5" s="71" t="s">
        <v>35</v>
      </c>
      <c r="I5" s="76" t="s">
        <v>34</v>
      </c>
      <c r="J5" s="77" t="s">
        <v>35</v>
      </c>
      <c r="K5" s="75" t="s">
        <v>34</v>
      </c>
      <c r="L5" s="124" t="s">
        <v>35</v>
      </c>
      <c r="M5" s="75" t="s">
        <v>34</v>
      </c>
      <c r="N5" s="124" t="s">
        <v>35</v>
      </c>
      <c r="O5" s="75" t="s">
        <v>34</v>
      </c>
      <c r="P5" s="124" t="s">
        <v>35</v>
      </c>
      <c r="Q5" s="75" t="s">
        <v>34</v>
      </c>
      <c r="R5" s="124" t="s">
        <v>35</v>
      </c>
      <c r="S5" s="75" t="s">
        <v>34</v>
      </c>
      <c r="T5" s="124" t="s">
        <v>35</v>
      </c>
      <c r="U5" s="414"/>
    </row>
    <row r="6" spans="1:22" ht="15">
      <c r="A6" s="272" t="s">
        <v>126</v>
      </c>
      <c r="B6" s="241" t="s">
        <v>127</v>
      </c>
      <c r="C6" s="37">
        <v>1624</v>
      </c>
      <c r="D6" s="204">
        <v>0.07377458774360605</v>
      </c>
      <c r="E6" s="37">
        <v>1854</v>
      </c>
      <c r="F6" s="204">
        <v>0.078</v>
      </c>
      <c r="G6" s="37">
        <v>1744</v>
      </c>
      <c r="H6" s="204">
        <v>0.08437348814707306</v>
      </c>
      <c r="I6" s="37">
        <v>1871</v>
      </c>
      <c r="J6" s="261">
        <v>0.0900731754284614</v>
      </c>
      <c r="K6" s="37">
        <v>2030</v>
      </c>
      <c r="L6" s="204">
        <v>0.09083993377187094</v>
      </c>
      <c r="M6" s="37">
        <v>2223</v>
      </c>
      <c r="N6" s="204">
        <v>0.0902667803630162</v>
      </c>
      <c r="O6" s="37">
        <v>2328</v>
      </c>
      <c r="P6" s="204">
        <v>0.09545286809627292</v>
      </c>
      <c r="Q6" s="37">
        <v>2471</v>
      </c>
      <c r="R6" s="204">
        <v>0.09349578114949487</v>
      </c>
      <c r="S6" s="37">
        <v>1592</v>
      </c>
      <c r="T6" s="204">
        <v>0.08883928571428572</v>
      </c>
      <c r="U6" s="262">
        <v>-0.3557264265479563</v>
      </c>
      <c r="V6" s="295" t="s">
        <v>322</v>
      </c>
    </row>
    <row r="7" spans="1:22" ht="28.5">
      <c r="A7" s="206" t="s">
        <v>128</v>
      </c>
      <c r="B7" s="207" t="s">
        <v>129</v>
      </c>
      <c r="C7" s="29">
        <v>2559</v>
      </c>
      <c r="D7" s="208">
        <v>0.11624948893835461</v>
      </c>
      <c r="E7" s="29">
        <v>3033</v>
      </c>
      <c r="F7" s="208">
        <v>0.12747446728029252</v>
      </c>
      <c r="G7" s="29">
        <v>2443</v>
      </c>
      <c r="H7" s="208">
        <v>0.11819061441702951</v>
      </c>
      <c r="I7" s="29">
        <v>2222</v>
      </c>
      <c r="J7" s="263">
        <v>0.10697092239553245</v>
      </c>
      <c r="K7" s="29">
        <v>2542</v>
      </c>
      <c r="L7" s="208">
        <v>0.11375128652615564</v>
      </c>
      <c r="M7" s="29">
        <v>2854</v>
      </c>
      <c r="N7" s="208">
        <v>0.11588906484752508</v>
      </c>
      <c r="O7" s="29">
        <v>2594</v>
      </c>
      <c r="P7" s="208">
        <v>0.10635942433064086</v>
      </c>
      <c r="Q7" s="29">
        <v>2801</v>
      </c>
      <c r="R7" s="208">
        <v>0.10598206515570018</v>
      </c>
      <c r="S7" s="29">
        <v>1714</v>
      </c>
      <c r="T7" s="208">
        <v>0.09564732142857142</v>
      </c>
      <c r="U7" s="264">
        <v>-0.38807568725455194</v>
      </c>
      <c r="V7" s="295" t="s">
        <v>323</v>
      </c>
    </row>
    <row r="8" spans="1:22" ht="15">
      <c r="A8" s="206" t="s">
        <v>130</v>
      </c>
      <c r="B8" s="207" t="s">
        <v>131</v>
      </c>
      <c r="C8" s="29">
        <v>510</v>
      </c>
      <c r="D8" s="208">
        <v>0.023168127924408304</v>
      </c>
      <c r="E8" s="29">
        <v>575</v>
      </c>
      <c r="F8" s="208">
        <v>0.024082713403101752</v>
      </c>
      <c r="G8" s="29">
        <v>501</v>
      </c>
      <c r="H8" s="208">
        <v>0.02423802612481858</v>
      </c>
      <c r="I8" s="29">
        <v>480</v>
      </c>
      <c r="J8" s="263">
        <v>0.023108030040439053</v>
      </c>
      <c r="K8" s="29">
        <v>456</v>
      </c>
      <c r="L8" s="208">
        <v>0.020405423546784804</v>
      </c>
      <c r="M8" s="29">
        <v>519</v>
      </c>
      <c r="N8" s="208">
        <v>0.021074430503106346</v>
      </c>
      <c r="O8" s="29">
        <v>508</v>
      </c>
      <c r="P8" s="208">
        <v>0.020829062282176392</v>
      </c>
      <c r="Q8" s="29">
        <v>562</v>
      </c>
      <c r="R8" s="208">
        <v>0.021264520034810247</v>
      </c>
      <c r="S8" s="29">
        <v>344</v>
      </c>
      <c r="T8" s="208">
        <v>0.019196428571428573</v>
      </c>
      <c r="U8" s="264">
        <v>-0.3879003558718861</v>
      </c>
      <c r="V8" s="295" t="s">
        <v>324</v>
      </c>
    </row>
    <row r="9" spans="1:22" ht="15">
      <c r="A9" s="206" t="s">
        <v>132</v>
      </c>
      <c r="B9" s="207" t="s">
        <v>133</v>
      </c>
      <c r="C9" s="29">
        <v>75</v>
      </c>
      <c r="D9" s="208">
        <v>0.003407077635942398</v>
      </c>
      <c r="E9" s="29">
        <v>63</v>
      </c>
      <c r="F9" s="208">
        <v>0.00264783759929391</v>
      </c>
      <c r="G9" s="29">
        <v>86</v>
      </c>
      <c r="H9" s="208">
        <v>0.004160619254958878</v>
      </c>
      <c r="I9" s="29">
        <v>55</v>
      </c>
      <c r="J9" s="263">
        <v>0.0026477951088003083</v>
      </c>
      <c r="K9" s="29">
        <v>65</v>
      </c>
      <c r="L9" s="208">
        <v>0.0029086678301337987</v>
      </c>
      <c r="M9" s="29">
        <v>56</v>
      </c>
      <c r="N9" s="208">
        <v>0.0022739269907012627</v>
      </c>
      <c r="O9" s="29">
        <v>60</v>
      </c>
      <c r="P9" s="208">
        <v>0.002460125466398787</v>
      </c>
      <c r="Q9" s="29">
        <v>51</v>
      </c>
      <c r="R9" s="208">
        <v>0.001929698437322638</v>
      </c>
      <c r="S9" s="29">
        <v>33</v>
      </c>
      <c r="T9" s="208">
        <v>0.0018415178571428569</v>
      </c>
      <c r="U9" s="264">
        <v>-0.35294117647058826</v>
      </c>
      <c r="V9" s="295" t="s">
        <v>325</v>
      </c>
    </row>
    <row r="10" spans="1:22" ht="15">
      <c r="A10" s="206" t="s">
        <v>134</v>
      </c>
      <c r="B10" s="207" t="s">
        <v>135</v>
      </c>
      <c r="C10" s="29">
        <v>20</v>
      </c>
      <c r="D10" s="208">
        <v>0.000908554036251306</v>
      </c>
      <c r="E10" s="29">
        <v>9</v>
      </c>
      <c r="F10" s="208">
        <v>0.00037826251418484426</v>
      </c>
      <c r="G10" s="29">
        <v>15</v>
      </c>
      <c r="H10" s="208">
        <v>0.000725689404934688</v>
      </c>
      <c r="I10" s="29">
        <v>12</v>
      </c>
      <c r="J10" s="263">
        <v>0.0005777007510109763</v>
      </c>
      <c r="K10" s="29">
        <v>9</v>
      </c>
      <c r="L10" s="208">
        <v>0.0004027386226339105</v>
      </c>
      <c r="M10" s="29">
        <v>15</v>
      </c>
      <c r="N10" s="208">
        <v>0.0006090875867949811</v>
      </c>
      <c r="O10" s="29">
        <v>28</v>
      </c>
      <c r="P10" s="208">
        <v>0.0011480585509861003</v>
      </c>
      <c r="Q10" s="29">
        <v>17</v>
      </c>
      <c r="R10" s="208">
        <v>0.0006432328124408793</v>
      </c>
      <c r="S10" s="29">
        <v>13</v>
      </c>
      <c r="T10" s="208">
        <v>0.0007254464285714286</v>
      </c>
      <c r="U10" s="264">
        <v>-0.23529411764705882</v>
      </c>
      <c r="V10" s="295" t="s">
        <v>326</v>
      </c>
    </row>
    <row r="11" spans="1:22" ht="15">
      <c r="A11" s="206" t="s">
        <v>136</v>
      </c>
      <c r="B11" s="207" t="s">
        <v>137</v>
      </c>
      <c r="C11" s="29">
        <v>8</v>
      </c>
      <c r="D11" s="208">
        <v>0.0003634216145005224</v>
      </c>
      <c r="E11" s="29">
        <v>7</v>
      </c>
      <c r="F11" s="208">
        <v>0.0002942041776993233</v>
      </c>
      <c r="G11" s="29">
        <v>5</v>
      </c>
      <c r="H11" s="208">
        <v>0.00024189646831156264</v>
      </c>
      <c r="I11" s="29">
        <v>7</v>
      </c>
      <c r="J11" s="263">
        <v>0.00033699210475640287</v>
      </c>
      <c r="K11" s="29">
        <v>6</v>
      </c>
      <c r="L11" s="208">
        <v>0.0002684924150892737</v>
      </c>
      <c r="M11" s="29">
        <v>10</v>
      </c>
      <c r="N11" s="208">
        <v>0.00040605839119665406</v>
      </c>
      <c r="O11" s="29">
        <v>19</v>
      </c>
      <c r="P11" s="208">
        <v>0.0007790397310262823</v>
      </c>
      <c r="Q11" s="29">
        <v>19</v>
      </c>
      <c r="R11" s="208">
        <v>0.0007189072609633359</v>
      </c>
      <c r="S11" s="29">
        <v>6</v>
      </c>
      <c r="T11" s="208">
        <v>0.0003348214285714286</v>
      </c>
      <c r="U11" s="264">
        <v>-0.6842105263157895</v>
      </c>
      <c r="V11" s="295" t="s">
        <v>327</v>
      </c>
    </row>
    <row r="12" spans="1:22" ht="15">
      <c r="A12" s="206" t="s">
        <v>138</v>
      </c>
      <c r="B12" s="207" t="s">
        <v>139</v>
      </c>
      <c r="C12" s="29">
        <v>33</v>
      </c>
      <c r="D12" s="208">
        <v>0.001499114159814655</v>
      </c>
      <c r="E12" s="29">
        <v>21</v>
      </c>
      <c r="F12" s="208">
        <v>0.00088261253309797</v>
      </c>
      <c r="G12" s="29">
        <v>13</v>
      </c>
      <c r="H12" s="208">
        <v>0.0006289308176100629</v>
      </c>
      <c r="I12" s="29">
        <v>13</v>
      </c>
      <c r="J12" s="263">
        <v>0.000625842480261891</v>
      </c>
      <c r="K12" s="29">
        <v>16</v>
      </c>
      <c r="L12" s="208">
        <v>0.0007159797735713968</v>
      </c>
      <c r="M12" s="29">
        <v>24</v>
      </c>
      <c r="N12" s="208">
        <v>0.0009745401388719698</v>
      </c>
      <c r="O12" s="29">
        <v>17</v>
      </c>
      <c r="P12" s="208">
        <v>0.0006970355488129896</v>
      </c>
      <c r="Q12" s="29">
        <v>16</v>
      </c>
      <c r="R12" s="208">
        <v>0.0006053955881796511</v>
      </c>
      <c r="S12" s="29">
        <v>11</v>
      </c>
      <c r="T12" s="208">
        <v>0.0006138392857142857</v>
      </c>
      <c r="U12" s="264">
        <v>-0.3125</v>
      </c>
      <c r="V12" s="295" t="s">
        <v>328</v>
      </c>
    </row>
    <row r="13" spans="1:22" ht="15">
      <c r="A13" s="206" t="s">
        <v>140</v>
      </c>
      <c r="B13" s="207" t="s">
        <v>141</v>
      </c>
      <c r="C13" s="29">
        <v>12</v>
      </c>
      <c r="D13" s="208">
        <v>0.0005451324217507836</v>
      </c>
      <c r="E13" s="29">
        <v>10</v>
      </c>
      <c r="F13" s="208">
        <v>0.0003362333459420838</v>
      </c>
      <c r="G13" s="29">
        <v>4</v>
      </c>
      <c r="H13" s="208">
        <v>0.00019351717464925012</v>
      </c>
      <c r="I13" s="29">
        <v>6</v>
      </c>
      <c r="J13" s="263">
        <v>0.00028885037550548814</v>
      </c>
      <c r="K13" s="29">
        <v>8</v>
      </c>
      <c r="L13" s="208">
        <v>0.0003579898867856984</v>
      </c>
      <c r="M13" s="29">
        <v>9</v>
      </c>
      <c r="N13" s="208">
        <v>0.0003654525520769886</v>
      </c>
      <c r="O13" s="29">
        <v>8</v>
      </c>
      <c r="P13" s="208">
        <v>0.0003280167288531715</v>
      </c>
      <c r="Q13" s="29">
        <v>4</v>
      </c>
      <c r="R13" s="208">
        <v>0.00015134889704491279</v>
      </c>
      <c r="S13" s="29">
        <v>5</v>
      </c>
      <c r="T13" s="208">
        <v>0.00027901785714285713</v>
      </c>
      <c r="U13" s="264">
        <v>0.25</v>
      </c>
      <c r="V13" s="295" t="s">
        <v>329</v>
      </c>
    </row>
    <row r="14" spans="1:22" ht="15">
      <c r="A14" s="206" t="s">
        <v>142</v>
      </c>
      <c r="B14" s="207" t="s">
        <v>143</v>
      </c>
      <c r="C14" s="29">
        <v>2</v>
      </c>
      <c r="D14" s="208">
        <v>9.08554036251306E-05</v>
      </c>
      <c r="E14" s="29">
        <v>3</v>
      </c>
      <c r="F14" s="208">
        <v>0.00012608750472828143</v>
      </c>
      <c r="G14" s="29">
        <v>3</v>
      </c>
      <c r="H14" s="208">
        <v>0.00014513788098693758</v>
      </c>
      <c r="I14" s="29">
        <v>2</v>
      </c>
      <c r="J14" s="263">
        <v>9.628345850182938E-05</v>
      </c>
      <c r="K14" s="29">
        <v>1</v>
      </c>
      <c r="L14" s="208">
        <v>4.47487358482123E-05</v>
      </c>
      <c r="M14" s="29">
        <v>3</v>
      </c>
      <c r="N14" s="208">
        <v>0.00012181751735899622</v>
      </c>
      <c r="O14" s="29">
        <v>2</v>
      </c>
      <c r="P14" s="208">
        <v>8.200418221329287E-05</v>
      </c>
      <c r="Q14" s="29">
        <v>5</v>
      </c>
      <c r="R14" s="208">
        <v>0.00018918612130614098</v>
      </c>
      <c r="S14" s="29">
        <v>2</v>
      </c>
      <c r="T14" s="208">
        <v>0.00011160714285714285</v>
      </c>
      <c r="U14" s="264">
        <v>-0.6</v>
      </c>
      <c r="V14" s="295" t="s">
        <v>330</v>
      </c>
    </row>
    <row r="15" spans="1:22" ht="15">
      <c r="A15" s="206" t="s">
        <v>144</v>
      </c>
      <c r="B15" s="207" t="s">
        <v>145</v>
      </c>
      <c r="C15" s="29">
        <v>18</v>
      </c>
      <c r="D15" s="208">
        <v>0.0008176986326261755</v>
      </c>
      <c r="E15" s="29">
        <v>12</v>
      </c>
      <c r="F15" s="208">
        <v>0.0005043500189131257</v>
      </c>
      <c r="G15" s="29">
        <v>22</v>
      </c>
      <c r="H15" s="208">
        <v>0.0010643444605708758</v>
      </c>
      <c r="I15" s="29">
        <v>21</v>
      </c>
      <c r="J15" s="263">
        <v>0.0010109763142692085</v>
      </c>
      <c r="K15" s="29">
        <v>9</v>
      </c>
      <c r="L15" s="208">
        <v>0.0004027386226339105</v>
      </c>
      <c r="M15" s="29">
        <v>13</v>
      </c>
      <c r="N15" s="208">
        <v>0.0005278759085556503</v>
      </c>
      <c r="O15" s="29">
        <v>8</v>
      </c>
      <c r="P15" s="208">
        <v>0.0003280167288531715</v>
      </c>
      <c r="Q15" s="29">
        <v>9</v>
      </c>
      <c r="R15" s="208">
        <v>0.00034053501835105374</v>
      </c>
      <c r="S15" s="29">
        <v>4</v>
      </c>
      <c r="T15" s="208">
        <v>0.0002232142857142857</v>
      </c>
      <c r="U15" s="264">
        <v>-0.5555555555555556</v>
      </c>
      <c r="V15" s="295" t="s">
        <v>331</v>
      </c>
    </row>
    <row r="16" spans="1:22" ht="15">
      <c r="A16" s="206" t="s">
        <v>146</v>
      </c>
      <c r="B16" s="207" t="s">
        <v>147</v>
      </c>
      <c r="C16" s="29">
        <v>5</v>
      </c>
      <c r="D16" s="208">
        <v>0.0002271385090628265</v>
      </c>
      <c r="E16" s="29">
        <v>3</v>
      </c>
      <c r="F16" s="208">
        <v>0.00012608750472828143</v>
      </c>
      <c r="G16" s="29">
        <v>10</v>
      </c>
      <c r="H16" s="208">
        <v>0.0004837929366231253</v>
      </c>
      <c r="I16" s="29">
        <v>7</v>
      </c>
      <c r="J16" s="263">
        <v>0.00033699210475640287</v>
      </c>
      <c r="K16" s="29">
        <v>4</v>
      </c>
      <c r="L16" s="208">
        <v>0.0001789949433928492</v>
      </c>
      <c r="M16" s="29">
        <v>7</v>
      </c>
      <c r="N16" s="208">
        <v>0.00028424087383765783</v>
      </c>
      <c r="O16" s="29">
        <v>8</v>
      </c>
      <c r="P16" s="208">
        <v>0.0003280167288531715</v>
      </c>
      <c r="Q16" s="29">
        <v>9</v>
      </c>
      <c r="R16" s="208">
        <v>0.00034053501835105374</v>
      </c>
      <c r="S16" s="29">
        <v>5</v>
      </c>
      <c r="T16" s="208">
        <v>0.00027901785714285713</v>
      </c>
      <c r="U16" s="264">
        <v>-0.4444444444444444</v>
      </c>
      <c r="V16" s="295" t="s">
        <v>332</v>
      </c>
    </row>
    <row r="17" spans="1:22" ht="15">
      <c r="A17" s="206" t="s">
        <v>148</v>
      </c>
      <c r="B17" s="207" t="s">
        <v>149</v>
      </c>
      <c r="C17" s="29">
        <v>57</v>
      </c>
      <c r="D17" s="208">
        <v>0.002589379003316222</v>
      </c>
      <c r="E17" s="29">
        <v>49</v>
      </c>
      <c r="F17" s="208">
        <v>0.002059429243895263</v>
      </c>
      <c r="G17" s="29">
        <v>41</v>
      </c>
      <c r="H17" s="208">
        <v>0.0019835510401548136</v>
      </c>
      <c r="I17" s="29">
        <v>38</v>
      </c>
      <c r="J17" s="263">
        <v>0.0018293857115347584</v>
      </c>
      <c r="K17" s="29">
        <v>47</v>
      </c>
      <c r="L17" s="208">
        <v>0.0021031905848659777</v>
      </c>
      <c r="M17" s="29">
        <v>50</v>
      </c>
      <c r="N17" s="208">
        <v>0.0020302919559832705</v>
      </c>
      <c r="O17" s="29">
        <v>53</v>
      </c>
      <c r="P17" s="208">
        <v>0.002173110828652261</v>
      </c>
      <c r="Q17" s="29">
        <v>49</v>
      </c>
      <c r="R17" s="208">
        <v>0.0018540239888001817</v>
      </c>
      <c r="S17" s="29">
        <v>36</v>
      </c>
      <c r="T17" s="208">
        <v>0.0020089285714285712</v>
      </c>
      <c r="U17" s="264">
        <v>-0.2653061224489796</v>
      </c>
      <c r="V17" s="295" t="s">
        <v>333</v>
      </c>
    </row>
    <row r="18" spans="1:22" ht="15">
      <c r="A18" s="206" t="s">
        <v>150</v>
      </c>
      <c r="B18" s="207" t="s">
        <v>151</v>
      </c>
      <c r="C18" s="29">
        <v>13645</v>
      </c>
      <c r="D18" s="208">
        <v>0.6198609912324535</v>
      </c>
      <c r="E18" s="29">
        <v>13584</v>
      </c>
      <c r="F18" s="208">
        <v>0.5709242214096583</v>
      </c>
      <c r="G18" s="29">
        <v>13406</v>
      </c>
      <c r="H18" s="208">
        <v>0.6485728108369618</v>
      </c>
      <c r="I18" s="29">
        <v>13644</v>
      </c>
      <c r="J18" s="263">
        <v>0.6568457538994801</v>
      </c>
      <c r="K18" s="29">
        <v>14624</v>
      </c>
      <c r="L18" s="208">
        <v>0.6544055130442565</v>
      </c>
      <c r="M18" s="29">
        <v>15723</v>
      </c>
      <c r="N18" s="208">
        <v>0.6384456084784992</v>
      </c>
      <c r="O18" s="29">
        <v>15776</v>
      </c>
      <c r="P18" s="208">
        <v>0.6468489892984544</v>
      </c>
      <c r="Q18" s="29">
        <v>16974</v>
      </c>
      <c r="R18" s="208">
        <v>0.6422490446100874</v>
      </c>
      <c r="S18" s="29">
        <v>12156</v>
      </c>
      <c r="T18" s="208">
        <v>0.6783482142857141</v>
      </c>
      <c r="U18" s="264">
        <v>-0.2838458819370802</v>
      </c>
      <c r="V18" s="295" t="s">
        <v>334</v>
      </c>
    </row>
    <row r="19" spans="1:22" ht="15">
      <c r="A19" s="206" t="s">
        <v>152</v>
      </c>
      <c r="B19" s="207" t="s">
        <v>153</v>
      </c>
      <c r="C19" s="29">
        <v>687</v>
      </c>
      <c r="D19" s="208">
        <v>0.031208831145232364</v>
      </c>
      <c r="E19" s="29">
        <v>566</v>
      </c>
      <c r="F19" s="208">
        <v>0.02378850922540243</v>
      </c>
      <c r="G19" s="29">
        <v>501</v>
      </c>
      <c r="H19" s="208">
        <v>0.02423802612481858</v>
      </c>
      <c r="I19" s="29">
        <v>477</v>
      </c>
      <c r="J19" s="263">
        <v>0.02296360485268631</v>
      </c>
      <c r="K19" s="29">
        <v>479</v>
      </c>
      <c r="L19" s="208">
        <v>0.021434644471293687</v>
      </c>
      <c r="M19" s="29">
        <v>478</v>
      </c>
      <c r="N19" s="208">
        <v>0.019409591099200065</v>
      </c>
      <c r="O19" s="29">
        <v>492</v>
      </c>
      <c r="P19" s="208">
        <v>0.020173028824470047</v>
      </c>
      <c r="Q19" s="29">
        <v>564</v>
      </c>
      <c r="R19" s="208">
        <v>0.021340194483332704</v>
      </c>
      <c r="S19" s="29">
        <v>359</v>
      </c>
      <c r="T19" s="208">
        <v>0.020033482142857145</v>
      </c>
      <c r="U19" s="264">
        <v>-0.36347517730496454</v>
      </c>
      <c r="V19" s="295" t="s">
        <v>335</v>
      </c>
    </row>
    <row r="20" spans="1:22" ht="15">
      <c r="A20" s="206" t="s">
        <v>154</v>
      </c>
      <c r="B20" s="207" t="s">
        <v>155</v>
      </c>
      <c r="C20" s="29">
        <v>212</v>
      </c>
      <c r="D20" s="208">
        <v>0.009630672784263845</v>
      </c>
      <c r="E20" s="29">
        <v>205</v>
      </c>
      <c r="F20" s="208">
        <v>0.008615979489765897</v>
      </c>
      <c r="G20" s="29">
        <v>133</v>
      </c>
      <c r="H20" s="208">
        <v>0.006434446057087566</v>
      </c>
      <c r="I20" s="29">
        <v>126</v>
      </c>
      <c r="J20" s="263">
        <v>0.006065857885615251</v>
      </c>
      <c r="K20" s="29">
        <v>139</v>
      </c>
      <c r="L20" s="208">
        <v>0.006220074282901508</v>
      </c>
      <c r="M20" s="29">
        <v>137</v>
      </c>
      <c r="N20" s="208">
        <v>0.005562999959394161</v>
      </c>
      <c r="O20" s="29">
        <v>168</v>
      </c>
      <c r="P20" s="208">
        <v>0.006888351305916602</v>
      </c>
      <c r="Q20" s="29">
        <v>134</v>
      </c>
      <c r="R20" s="208">
        <v>0.005070188051004578</v>
      </c>
      <c r="S20" s="29">
        <v>115</v>
      </c>
      <c r="T20" s="208">
        <v>0.006417410714285714</v>
      </c>
      <c r="U20" s="264">
        <v>-0.1417910447761194</v>
      </c>
      <c r="V20" s="295" t="s">
        <v>336</v>
      </c>
    </row>
    <row r="21" spans="1:22" ht="15">
      <c r="A21" s="206" t="s">
        <v>156</v>
      </c>
      <c r="B21" s="207" t="s">
        <v>157</v>
      </c>
      <c r="C21" s="29">
        <v>21</v>
      </c>
      <c r="D21" s="208">
        <v>0.0009539817380638713</v>
      </c>
      <c r="E21" s="29">
        <v>23</v>
      </c>
      <c r="F21" s="208">
        <v>0.0009666708695834909</v>
      </c>
      <c r="G21" s="29">
        <v>15</v>
      </c>
      <c r="H21" s="208">
        <v>0.000725689404934688</v>
      </c>
      <c r="I21" s="29">
        <v>16</v>
      </c>
      <c r="J21" s="263">
        <v>0.0007702676680146351</v>
      </c>
      <c r="K21" s="29">
        <v>71</v>
      </c>
      <c r="L21" s="208">
        <v>0.0031771602452230724</v>
      </c>
      <c r="M21" s="29">
        <v>16</v>
      </c>
      <c r="N21" s="208">
        <v>0.0006496934259146466</v>
      </c>
      <c r="O21" s="29">
        <v>12</v>
      </c>
      <c r="P21" s="208">
        <v>0.0004920250932797573</v>
      </c>
      <c r="Q21" s="29">
        <v>17</v>
      </c>
      <c r="R21" s="208">
        <v>0.0006432328124408793</v>
      </c>
      <c r="S21" s="29">
        <v>8</v>
      </c>
      <c r="T21" s="208">
        <v>0.0004464285714285714</v>
      </c>
      <c r="U21" s="264">
        <v>-0.5294117647058824</v>
      </c>
      <c r="V21" s="295" t="s">
        <v>337</v>
      </c>
    </row>
    <row r="22" spans="1:22" ht="15">
      <c r="A22" s="206" t="s">
        <v>158</v>
      </c>
      <c r="B22" s="207" t="s">
        <v>159</v>
      </c>
      <c r="C22" s="29">
        <v>17</v>
      </c>
      <c r="D22" s="208">
        <v>0.0007722709308136101</v>
      </c>
      <c r="E22" s="29">
        <v>13</v>
      </c>
      <c r="F22" s="208">
        <v>0.0005463791871558862</v>
      </c>
      <c r="G22" s="29">
        <v>13</v>
      </c>
      <c r="H22" s="208">
        <v>0.0006289308176100629</v>
      </c>
      <c r="I22" s="29">
        <v>8</v>
      </c>
      <c r="J22" s="263">
        <v>0.00038513383400731754</v>
      </c>
      <c r="K22" s="29">
        <v>16</v>
      </c>
      <c r="L22" s="208">
        <v>0.0007159797735713968</v>
      </c>
      <c r="M22" s="29">
        <v>12</v>
      </c>
      <c r="N22" s="208">
        <v>0.0004872700694359849</v>
      </c>
      <c r="O22" s="29">
        <v>11</v>
      </c>
      <c r="P22" s="208">
        <v>0.00045102300217311086</v>
      </c>
      <c r="Q22" s="29">
        <v>13</v>
      </c>
      <c r="R22" s="208">
        <v>0.0004918839153959665</v>
      </c>
      <c r="S22" s="29">
        <v>13</v>
      </c>
      <c r="T22" s="208">
        <v>0.0007254464285714286</v>
      </c>
      <c r="U22" s="264">
        <v>0</v>
      </c>
      <c r="V22" s="295" t="s">
        <v>338</v>
      </c>
    </row>
    <row r="23" spans="1:22" ht="28.5">
      <c r="A23" s="206" t="s">
        <v>160</v>
      </c>
      <c r="B23" s="207" t="s">
        <v>161</v>
      </c>
      <c r="C23" s="29">
        <v>51</v>
      </c>
      <c r="D23" s="208">
        <v>0.0023168127924408305</v>
      </c>
      <c r="E23" s="29">
        <v>59</v>
      </c>
      <c r="F23" s="208">
        <v>0.002479720926322868</v>
      </c>
      <c r="G23" s="29">
        <v>45</v>
      </c>
      <c r="H23" s="208">
        <v>0.0021770682148040637</v>
      </c>
      <c r="I23" s="29">
        <v>32</v>
      </c>
      <c r="J23" s="263">
        <v>0.0015405353360292702</v>
      </c>
      <c r="K23" s="29">
        <v>47</v>
      </c>
      <c r="L23" s="208">
        <v>0.0021031905848659777</v>
      </c>
      <c r="M23" s="29">
        <v>54</v>
      </c>
      <c r="N23" s="208">
        <v>0.0021927153124619322</v>
      </c>
      <c r="O23" s="29">
        <v>65</v>
      </c>
      <c r="P23" s="208">
        <v>0.0026651359219320185</v>
      </c>
      <c r="Q23" s="29">
        <v>59</v>
      </c>
      <c r="R23" s="208">
        <v>0.002232396231412464</v>
      </c>
      <c r="S23" s="29">
        <v>38</v>
      </c>
      <c r="T23" s="208">
        <v>0.002120535714285714</v>
      </c>
      <c r="U23" s="264">
        <v>-0.3559322033898305</v>
      </c>
      <c r="V23" s="295" t="s">
        <v>339</v>
      </c>
    </row>
    <row r="24" spans="1:22" ht="15">
      <c r="A24" s="206" t="s">
        <v>162</v>
      </c>
      <c r="B24" s="207" t="s">
        <v>163</v>
      </c>
      <c r="C24" s="29">
        <v>623</v>
      </c>
      <c r="D24" s="208">
        <v>0.028301458229228183</v>
      </c>
      <c r="E24" s="29">
        <v>594</v>
      </c>
      <c r="F24" s="208">
        <v>0.024965325936199722</v>
      </c>
      <c r="G24" s="29">
        <v>508</v>
      </c>
      <c r="H24" s="208">
        <v>0.024576681180454765</v>
      </c>
      <c r="I24" s="29">
        <v>511</v>
      </c>
      <c r="J24" s="263">
        <v>0.024600423647217408</v>
      </c>
      <c r="K24" s="29">
        <v>562</v>
      </c>
      <c r="L24" s="208">
        <v>0.025148789546695305</v>
      </c>
      <c r="M24" s="29">
        <v>571</v>
      </c>
      <c r="N24" s="208">
        <v>0.02318593413732895</v>
      </c>
      <c r="O24" s="29">
        <v>645</v>
      </c>
      <c r="P24" s="208">
        <v>0.026446348763786952</v>
      </c>
      <c r="Q24" s="29">
        <v>587</v>
      </c>
      <c r="R24" s="208">
        <v>0.022210450641340952</v>
      </c>
      <c r="S24" s="29">
        <v>396</v>
      </c>
      <c r="T24" s="208">
        <v>0.022098214285714287</v>
      </c>
      <c r="U24" s="264">
        <v>-0.32538330494037476</v>
      </c>
      <c r="V24" s="295" t="s">
        <v>340</v>
      </c>
    </row>
    <row r="25" spans="1:22" ht="15">
      <c r="A25" s="206" t="s">
        <v>164</v>
      </c>
      <c r="B25" s="207" t="s">
        <v>165</v>
      </c>
      <c r="C25" s="29">
        <v>30</v>
      </c>
      <c r="D25" s="208">
        <v>0.001362831054376959</v>
      </c>
      <c r="E25" s="29">
        <v>25</v>
      </c>
      <c r="F25" s="208">
        <v>0.001050729206069012</v>
      </c>
      <c r="G25" s="29">
        <v>26</v>
      </c>
      <c r="H25" s="208">
        <v>0.0012578616352201257</v>
      </c>
      <c r="I25" s="29">
        <v>31</v>
      </c>
      <c r="J25" s="263">
        <v>0.0014923936067783555</v>
      </c>
      <c r="K25" s="29">
        <v>24</v>
      </c>
      <c r="L25" s="208">
        <v>0.0010739696603570949</v>
      </c>
      <c r="M25" s="29">
        <v>18</v>
      </c>
      <c r="N25" s="208">
        <v>0.0007309051041539772</v>
      </c>
      <c r="O25" s="29">
        <v>24</v>
      </c>
      <c r="P25" s="208">
        <v>0.0009840501865595146</v>
      </c>
      <c r="Q25" s="29">
        <v>23</v>
      </c>
      <c r="R25" s="208">
        <v>0.0008702561580082485</v>
      </c>
      <c r="S25" s="29">
        <v>14</v>
      </c>
      <c r="T25" s="208">
        <v>0.00078125</v>
      </c>
      <c r="U25" s="264">
        <v>-0.391304347826087</v>
      </c>
      <c r="V25" s="295" t="s">
        <v>341</v>
      </c>
    </row>
    <row r="26" spans="1:22" ht="15">
      <c r="A26" s="206" t="s">
        <v>166</v>
      </c>
      <c r="B26" s="207" t="s">
        <v>167</v>
      </c>
      <c r="C26" s="29">
        <v>975</v>
      </c>
      <c r="D26" s="208">
        <v>0.04429200926725117</v>
      </c>
      <c r="E26" s="29">
        <v>2367</v>
      </c>
      <c r="F26" s="208">
        <v>0.09948304123061405</v>
      </c>
      <c r="G26" s="29">
        <v>534</v>
      </c>
      <c r="H26" s="208">
        <v>0.02583454281567489</v>
      </c>
      <c r="I26" s="29">
        <v>596</v>
      </c>
      <c r="J26" s="263">
        <v>0.02869247063354516</v>
      </c>
      <c r="K26" s="29">
        <v>558</v>
      </c>
      <c r="L26" s="208">
        <v>0.024969794603302457</v>
      </c>
      <c r="M26" s="29">
        <v>1148</v>
      </c>
      <c r="N26" s="208">
        <v>0.04661550330937589</v>
      </c>
      <c r="O26" s="29">
        <v>808</v>
      </c>
      <c r="P26" s="208">
        <v>0.03312968961417033</v>
      </c>
      <c r="Q26" s="29">
        <v>1196</v>
      </c>
      <c r="R26" s="208">
        <v>0.04525332021642892</v>
      </c>
      <c r="S26" s="29">
        <v>428</v>
      </c>
      <c r="T26" s="208">
        <v>0.023883928571428566</v>
      </c>
      <c r="U26" s="264">
        <v>-0.6421404682274248</v>
      </c>
      <c r="V26" s="295" t="s">
        <v>342</v>
      </c>
    </row>
    <row r="27" spans="1:22" ht="15.75" thickBot="1">
      <c r="A27" s="206" t="s">
        <v>168</v>
      </c>
      <c r="B27" s="207" t="s">
        <v>169</v>
      </c>
      <c r="C27" s="29">
        <v>729</v>
      </c>
      <c r="D27" s="208">
        <v>0.03311679462136011</v>
      </c>
      <c r="E27" s="29">
        <v>718</v>
      </c>
      <c r="F27" s="208">
        <v>0.03</v>
      </c>
      <c r="G27" s="29">
        <v>602</v>
      </c>
      <c r="H27" s="208">
        <v>0.029124334784712144</v>
      </c>
      <c r="I27" s="29">
        <v>597</v>
      </c>
      <c r="J27" s="263">
        <v>0.028740612362796073</v>
      </c>
      <c r="K27" s="29">
        <v>634</v>
      </c>
      <c r="L27" s="208">
        <v>0.02837069852776659</v>
      </c>
      <c r="M27" s="29">
        <v>687</v>
      </c>
      <c r="N27" s="208">
        <v>0.027896211475210136</v>
      </c>
      <c r="O27" s="29">
        <v>755</v>
      </c>
      <c r="P27" s="208">
        <v>0.030956578785518062</v>
      </c>
      <c r="Q27" s="29">
        <v>849</v>
      </c>
      <c r="R27" s="208">
        <v>0.03212380339778274</v>
      </c>
      <c r="S27" s="29">
        <v>628</v>
      </c>
      <c r="T27" s="208">
        <v>0.03504464285714286</v>
      </c>
      <c r="U27" s="266">
        <v>-0.26030624263839813</v>
      </c>
      <c r="V27" s="295" t="s">
        <v>343</v>
      </c>
    </row>
    <row r="28" spans="1:22" ht="15.75" thickBot="1">
      <c r="A28" s="353" t="s">
        <v>89</v>
      </c>
      <c r="B28" s="368"/>
      <c r="C28" s="12">
        <v>22013</v>
      </c>
      <c r="D28" s="65">
        <v>1</v>
      </c>
      <c r="E28" s="12">
        <v>23793</v>
      </c>
      <c r="F28" s="65">
        <v>1</v>
      </c>
      <c r="G28" s="12">
        <v>20670</v>
      </c>
      <c r="H28" s="65">
        <v>1</v>
      </c>
      <c r="I28" s="12">
        <v>20772</v>
      </c>
      <c r="J28" s="66">
        <v>1</v>
      </c>
      <c r="K28" s="12">
        <v>22347</v>
      </c>
      <c r="L28" s="65">
        <v>1</v>
      </c>
      <c r="M28" s="12">
        <v>24627</v>
      </c>
      <c r="N28" s="65">
        <v>1</v>
      </c>
      <c r="O28" s="12">
        <v>24389</v>
      </c>
      <c r="P28" s="65">
        <v>1</v>
      </c>
      <c r="Q28" s="12">
        <v>26429</v>
      </c>
      <c r="R28" s="65">
        <v>1</v>
      </c>
      <c r="S28" s="12">
        <v>17920</v>
      </c>
      <c r="T28" s="65">
        <v>1</v>
      </c>
      <c r="U28" s="67">
        <v>-0.3219569412387907</v>
      </c>
      <c r="V28" s="296" t="s">
        <v>116</v>
      </c>
    </row>
    <row r="29" spans="1:21" ht="15">
      <c r="A29" s="79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8"/>
    </row>
    <row r="30" spans="1:21" ht="15">
      <c r="A30" s="74"/>
      <c r="B30" s="74"/>
      <c r="C30" s="326">
        <f aca="true" t="shared" si="0" ref="C30:T30">SUM(C6:C27)</f>
        <v>21913</v>
      </c>
      <c r="D30" s="328">
        <f t="shared" si="0"/>
        <v>0.9954572298187432</v>
      </c>
      <c r="E30" s="74">
        <f t="shared" si="0"/>
        <v>23793</v>
      </c>
      <c r="F30" s="325">
        <f t="shared" si="0"/>
        <v>0.9997328626066488</v>
      </c>
      <c r="G30" s="74">
        <f t="shared" si="0"/>
        <v>20670</v>
      </c>
      <c r="H30" s="325">
        <f t="shared" si="0"/>
        <v>1</v>
      </c>
      <c r="I30" s="74">
        <f t="shared" si="0"/>
        <v>20772</v>
      </c>
      <c r="J30" s="325">
        <f t="shared" si="0"/>
        <v>1</v>
      </c>
      <c r="K30" s="74">
        <f t="shared" si="0"/>
        <v>22347</v>
      </c>
      <c r="L30" s="325">
        <f t="shared" si="0"/>
        <v>1.0000000000000002</v>
      </c>
      <c r="M30" s="74">
        <f t="shared" si="0"/>
        <v>24627</v>
      </c>
      <c r="N30" s="325">
        <f t="shared" si="0"/>
        <v>0.9999999999999999</v>
      </c>
      <c r="O30" s="74">
        <f t="shared" si="0"/>
        <v>24389</v>
      </c>
      <c r="P30" s="325">
        <f t="shared" si="0"/>
        <v>1.0000000000000002</v>
      </c>
      <c r="Q30" s="74">
        <f t="shared" si="0"/>
        <v>26429</v>
      </c>
      <c r="R30" s="325">
        <f t="shared" si="0"/>
        <v>1</v>
      </c>
      <c r="S30" s="78">
        <f t="shared" si="0"/>
        <v>17920</v>
      </c>
      <c r="T30" s="325">
        <f t="shared" si="0"/>
        <v>0.9999999999999997</v>
      </c>
      <c r="U30" s="78"/>
    </row>
    <row r="31" spans="1:21" ht="15">
      <c r="A31" s="74" t="s">
        <v>170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8"/>
      <c r="R31" s="78"/>
      <c r="S31" s="14"/>
      <c r="T31" s="74"/>
      <c r="U31" s="78"/>
    </row>
    <row r="32" spans="1:21" ht="15">
      <c r="A32" s="79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8"/>
      <c r="P32" s="74"/>
      <c r="Q32" s="78"/>
      <c r="R32" s="74"/>
      <c r="S32" s="78"/>
      <c r="T32" s="74"/>
      <c r="U32" s="78"/>
    </row>
    <row r="33" spans="1:21" ht="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8"/>
    </row>
    <row r="34" spans="1:21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8"/>
    </row>
    <row r="35" spans="1:21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8"/>
    </row>
    <row r="36" spans="1:21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8"/>
    </row>
  </sheetData>
  <sheetProtection/>
  <mergeCells count="16">
    <mergeCell ref="A1:U1"/>
    <mergeCell ref="A2:U2"/>
    <mergeCell ref="I4:J4"/>
    <mergeCell ref="S4:T4"/>
    <mergeCell ref="C4:D4"/>
    <mergeCell ref="E4:F4"/>
    <mergeCell ref="K4:L4"/>
    <mergeCell ref="M4:N4"/>
    <mergeCell ref="G4:H4"/>
    <mergeCell ref="A3:A5"/>
    <mergeCell ref="B3:B5"/>
    <mergeCell ref="C3:T3"/>
    <mergeCell ref="O4:P4"/>
    <mergeCell ref="U3:U5"/>
    <mergeCell ref="A28:B28"/>
    <mergeCell ref="Q4:R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12" width="9.421875" style="69" customWidth="1"/>
    <col min="13" max="16384" width="11.421875" style="69" customWidth="1"/>
  </cols>
  <sheetData>
    <row r="1" spans="1:12" ht="24.75" customHeight="1" thickBot="1" thickTop="1">
      <c r="A1" s="355" t="s">
        <v>429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19.5" customHeight="1" thickBot="1" thickTop="1">
      <c r="A2" s="358" t="s">
        <v>32</v>
      </c>
      <c r="B2" s="361" t="s">
        <v>12</v>
      </c>
      <c r="C2" s="341" t="s">
        <v>171</v>
      </c>
      <c r="D2" s="364"/>
      <c r="E2" s="364"/>
      <c r="F2" s="364"/>
      <c r="G2" s="364"/>
      <c r="H2" s="364"/>
      <c r="I2" s="364"/>
      <c r="J2" s="409"/>
      <c r="K2" s="358" t="s">
        <v>89</v>
      </c>
      <c r="L2" s="361"/>
    </row>
    <row r="3" spans="1:12" ht="19.5" customHeight="1">
      <c r="A3" s="359"/>
      <c r="B3" s="415"/>
      <c r="C3" s="346" t="s">
        <v>91</v>
      </c>
      <c r="D3" s="347"/>
      <c r="E3" s="346" t="s">
        <v>92</v>
      </c>
      <c r="F3" s="347"/>
      <c r="G3" s="346" t="s">
        <v>93</v>
      </c>
      <c r="H3" s="347"/>
      <c r="I3" s="346" t="s">
        <v>94</v>
      </c>
      <c r="J3" s="347"/>
      <c r="K3" s="359"/>
      <c r="L3" s="362"/>
    </row>
    <row r="4" spans="1:12" ht="19.5" customHeight="1" thickBot="1">
      <c r="A4" s="360"/>
      <c r="B4" s="416"/>
      <c r="C4" s="76" t="s">
        <v>34</v>
      </c>
      <c r="D4" s="77" t="s">
        <v>35</v>
      </c>
      <c r="E4" s="76" t="s">
        <v>34</v>
      </c>
      <c r="F4" s="77" t="s">
        <v>35</v>
      </c>
      <c r="G4" s="76" t="s">
        <v>34</v>
      </c>
      <c r="H4" s="77" t="s">
        <v>35</v>
      </c>
      <c r="I4" s="76" t="s">
        <v>34</v>
      </c>
      <c r="J4" s="77" t="s">
        <v>35</v>
      </c>
      <c r="K4" s="76" t="s">
        <v>34</v>
      </c>
      <c r="L4" s="77" t="s">
        <v>35</v>
      </c>
    </row>
    <row r="5" spans="1:13" ht="15">
      <c r="A5" s="272" t="s">
        <v>126</v>
      </c>
      <c r="B5" s="241" t="s">
        <v>127</v>
      </c>
      <c r="C5" s="126">
        <v>586</v>
      </c>
      <c r="D5" s="283">
        <v>0.09036237471087125</v>
      </c>
      <c r="E5" s="126">
        <v>778</v>
      </c>
      <c r="F5" s="283">
        <v>0.08770149926727538</v>
      </c>
      <c r="G5" s="126">
        <v>223</v>
      </c>
      <c r="H5" s="283">
        <v>0.08838684106222751</v>
      </c>
      <c r="I5" s="126">
        <v>5</v>
      </c>
      <c r="J5" s="283">
        <v>0.12195121951219512</v>
      </c>
      <c r="K5" s="126">
        <v>1592</v>
      </c>
      <c r="L5" s="283">
        <v>0.08883928571428572</v>
      </c>
      <c r="M5" s="295" t="s">
        <v>322</v>
      </c>
    </row>
    <row r="6" spans="1:13" ht="28.5">
      <c r="A6" s="206" t="s">
        <v>128</v>
      </c>
      <c r="B6" s="207" t="s">
        <v>129</v>
      </c>
      <c r="C6" s="29">
        <v>626</v>
      </c>
      <c r="D6" s="208">
        <v>0.09653045489591365</v>
      </c>
      <c r="E6" s="29">
        <v>835</v>
      </c>
      <c r="F6" s="208">
        <v>0.09412693044752564</v>
      </c>
      <c r="G6" s="29">
        <v>253</v>
      </c>
      <c r="H6" s="208">
        <v>0.10027744748315498</v>
      </c>
      <c r="I6" s="29">
        <v>0</v>
      </c>
      <c r="J6" s="208">
        <v>0</v>
      </c>
      <c r="K6" s="29">
        <v>1714</v>
      </c>
      <c r="L6" s="208">
        <v>0.09564732142857142</v>
      </c>
      <c r="M6" s="295" t="s">
        <v>323</v>
      </c>
    </row>
    <row r="7" spans="1:13" ht="15">
      <c r="A7" s="206" t="s">
        <v>130</v>
      </c>
      <c r="B7" s="207" t="s">
        <v>131</v>
      </c>
      <c r="C7" s="29">
        <v>118</v>
      </c>
      <c r="D7" s="208">
        <v>0.0181958365458751</v>
      </c>
      <c r="E7" s="29">
        <v>164</v>
      </c>
      <c r="F7" s="208">
        <v>0.018487205501070907</v>
      </c>
      <c r="G7" s="29">
        <v>61</v>
      </c>
      <c r="H7" s="208">
        <v>0.024177566389219182</v>
      </c>
      <c r="I7" s="29">
        <v>1</v>
      </c>
      <c r="J7" s="208">
        <v>0.024390243902439025</v>
      </c>
      <c r="K7" s="29">
        <v>344</v>
      </c>
      <c r="L7" s="208">
        <v>0.019196428571428573</v>
      </c>
      <c r="M7" s="295" t="s">
        <v>324</v>
      </c>
    </row>
    <row r="8" spans="1:13" ht="15">
      <c r="A8" s="206" t="s">
        <v>132</v>
      </c>
      <c r="B8" s="207" t="s">
        <v>133</v>
      </c>
      <c r="C8" s="29">
        <v>10</v>
      </c>
      <c r="D8" s="208">
        <v>0.0015420200462606013</v>
      </c>
      <c r="E8" s="29">
        <v>19</v>
      </c>
      <c r="F8" s="208">
        <v>0.002141810393416751</v>
      </c>
      <c r="G8" s="29">
        <v>4</v>
      </c>
      <c r="H8" s="208">
        <v>0.0015854141894569957</v>
      </c>
      <c r="I8" s="29">
        <v>0</v>
      </c>
      <c r="J8" s="208">
        <v>0</v>
      </c>
      <c r="K8" s="29">
        <v>33</v>
      </c>
      <c r="L8" s="208">
        <v>0.0018415178571428569</v>
      </c>
      <c r="M8" s="295" t="s">
        <v>325</v>
      </c>
    </row>
    <row r="9" spans="1:13" ht="15">
      <c r="A9" s="206" t="s">
        <v>134</v>
      </c>
      <c r="B9" s="207" t="s">
        <v>135</v>
      </c>
      <c r="C9" s="29">
        <v>5</v>
      </c>
      <c r="D9" s="208">
        <v>0.0007710100231303007</v>
      </c>
      <c r="E9" s="29">
        <v>5</v>
      </c>
      <c r="F9" s="208">
        <v>0.0005636343140570398</v>
      </c>
      <c r="G9" s="29">
        <v>3</v>
      </c>
      <c r="H9" s="208">
        <v>0.0011890606420927466</v>
      </c>
      <c r="I9" s="29">
        <v>0</v>
      </c>
      <c r="J9" s="208">
        <v>0</v>
      </c>
      <c r="K9" s="29">
        <v>13</v>
      </c>
      <c r="L9" s="208">
        <v>0.0007254464285714286</v>
      </c>
      <c r="M9" s="295" t="s">
        <v>326</v>
      </c>
    </row>
    <row r="10" spans="1:13" ht="15">
      <c r="A10" s="206" t="s">
        <v>136</v>
      </c>
      <c r="B10" s="207" t="s">
        <v>137</v>
      </c>
      <c r="C10" s="29">
        <v>3</v>
      </c>
      <c r="D10" s="208">
        <v>0.0004626060138781804</v>
      </c>
      <c r="E10" s="29">
        <v>3</v>
      </c>
      <c r="F10" s="208">
        <v>0.00033818058843422386</v>
      </c>
      <c r="G10" s="29">
        <v>0</v>
      </c>
      <c r="H10" s="208">
        <v>0</v>
      </c>
      <c r="I10" s="29">
        <v>0</v>
      </c>
      <c r="J10" s="208">
        <v>0</v>
      </c>
      <c r="K10" s="29">
        <v>6</v>
      </c>
      <c r="L10" s="208">
        <v>0.0003348214285714286</v>
      </c>
      <c r="M10" s="295" t="s">
        <v>327</v>
      </c>
    </row>
    <row r="11" spans="1:13" ht="15">
      <c r="A11" s="206" t="s">
        <v>138</v>
      </c>
      <c r="B11" s="207" t="s">
        <v>139</v>
      </c>
      <c r="C11" s="29">
        <v>5</v>
      </c>
      <c r="D11" s="208">
        <v>0.0007710100231303007</v>
      </c>
      <c r="E11" s="29">
        <v>5</v>
      </c>
      <c r="F11" s="208">
        <v>0.0005636343140570398</v>
      </c>
      <c r="G11" s="29">
        <v>1</v>
      </c>
      <c r="H11" s="208">
        <v>0.00039635354736424893</v>
      </c>
      <c r="I11" s="29">
        <v>0</v>
      </c>
      <c r="J11" s="208">
        <v>0</v>
      </c>
      <c r="K11" s="29">
        <v>11</v>
      </c>
      <c r="L11" s="208">
        <v>0.0006138392857142857</v>
      </c>
      <c r="M11" s="295" t="s">
        <v>328</v>
      </c>
    </row>
    <row r="12" spans="1:13" ht="15">
      <c r="A12" s="206" t="s">
        <v>140</v>
      </c>
      <c r="B12" s="207" t="s">
        <v>141</v>
      </c>
      <c r="C12" s="29">
        <v>3</v>
      </c>
      <c r="D12" s="208">
        <v>0.0004626060138781804</v>
      </c>
      <c r="E12" s="29">
        <v>2</v>
      </c>
      <c r="F12" s="208">
        <v>0.00022545372562281598</v>
      </c>
      <c r="G12" s="29">
        <v>0</v>
      </c>
      <c r="H12" s="208">
        <v>0</v>
      </c>
      <c r="I12" s="29">
        <v>0</v>
      </c>
      <c r="J12" s="208">
        <v>0</v>
      </c>
      <c r="K12" s="29">
        <v>5</v>
      </c>
      <c r="L12" s="208">
        <v>0.00027901785714285713</v>
      </c>
      <c r="M12" s="295" t="s">
        <v>329</v>
      </c>
    </row>
    <row r="13" spans="1:13" ht="15">
      <c r="A13" s="206" t="s">
        <v>142</v>
      </c>
      <c r="B13" s="207" t="s">
        <v>143</v>
      </c>
      <c r="C13" s="29">
        <v>1</v>
      </c>
      <c r="D13" s="208">
        <v>0.00015420200462606013</v>
      </c>
      <c r="E13" s="29">
        <v>1</v>
      </c>
      <c r="F13" s="208">
        <v>0.00011272686281140799</v>
      </c>
      <c r="G13" s="29">
        <v>0</v>
      </c>
      <c r="H13" s="208">
        <v>0</v>
      </c>
      <c r="I13" s="29">
        <v>0</v>
      </c>
      <c r="J13" s="208">
        <v>0</v>
      </c>
      <c r="K13" s="29">
        <v>2</v>
      </c>
      <c r="L13" s="208">
        <v>0.00011160714285714285</v>
      </c>
      <c r="M13" s="295" t="s">
        <v>330</v>
      </c>
    </row>
    <row r="14" spans="1:13" ht="15">
      <c r="A14" s="206" t="s">
        <v>144</v>
      </c>
      <c r="B14" s="207" t="s">
        <v>145</v>
      </c>
      <c r="C14" s="29">
        <v>2</v>
      </c>
      <c r="D14" s="208">
        <v>0.00030840400925212025</v>
      </c>
      <c r="E14" s="29">
        <v>2</v>
      </c>
      <c r="F14" s="208">
        <v>0.00022545372562281598</v>
      </c>
      <c r="G14" s="29">
        <v>0</v>
      </c>
      <c r="H14" s="208">
        <v>0</v>
      </c>
      <c r="I14" s="29">
        <v>0</v>
      </c>
      <c r="J14" s="208">
        <v>0</v>
      </c>
      <c r="K14" s="29">
        <v>4</v>
      </c>
      <c r="L14" s="208">
        <v>0.0002232142857142857</v>
      </c>
      <c r="M14" s="295" t="s">
        <v>331</v>
      </c>
    </row>
    <row r="15" spans="1:13" ht="15">
      <c r="A15" s="206" t="s">
        <v>146</v>
      </c>
      <c r="B15" s="207" t="s">
        <v>147</v>
      </c>
      <c r="C15" s="29">
        <v>4</v>
      </c>
      <c r="D15" s="208">
        <v>0.0006168080185042405</v>
      </c>
      <c r="E15" s="29">
        <v>0</v>
      </c>
      <c r="F15" s="208">
        <v>0</v>
      </c>
      <c r="G15" s="29">
        <v>1</v>
      </c>
      <c r="H15" s="208">
        <v>0.00039635354736424893</v>
      </c>
      <c r="I15" s="29">
        <v>0</v>
      </c>
      <c r="J15" s="208">
        <v>0</v>
      </c>
      <c r="K15" s="29">
        <v>5</v>
      </c>
      <c r="L15" s="208">
        <v>0.00027901785714285713</v>
      </c>
      <c r="M15" s="295" t="s">
        <v>332</v>
      </c>
    </row>
    <row r="16" spans="1:13" ht="15">
      <c r="A16" s="206" t="s">
        <v>148</v>
      </c>
      <c r="B16" s="207" t="s">
        <v>149</v>
      </c>
      <c r="C16" s="29">
        <v>14</v>
      </c>
      <c r="D16" s="208">
        <v>0.002158828064764842</v>
      </c>
      <c r="E16" s="29">
        <v>18</v>
      </c>
      <c r="F16" s="208">
        <v>0.002029083530605343</v>
      </c>
      <c r="G16" s="29">
        <v>4</v>
      </c>
      <c r="H16" s="208">
        <v>0.0015854141894569957</v>
      </c>
      <c r="I16" s="29">
        <v>0</v>
      </c>
      <c r="J16" s="208">
        <v>0</v>
      </c>
      <c r="K16" s="29">
        <v>36</v>
      </c>
      <c r="L16" s="208">
        <v>0.0020089285714285712</v>
      </c>
      <c r="M16" s="295" t="s">
        <v>333</v>
      </c>
    </row>
    <row r="17" spans="1:13" ht="15">
      <c r="A17" s="206" t="s">
        <v>150</v>
      </c>
      <c r="B17" s="207" t="s">
        <v>151</v>
      </c>
      <c r="C17" s="29">
        <v>4349</v>
      </c>
      <c r="D17" s="208">
        <v>0.6706245181187356</v>
      </c>
      <c r="E17" s="29">
        <v>6068</v>
      </c>
      <c r="F17" s="208">
        <v>0.6840266035396234</v>
      </c>
      <c r="G17" s="29">
        <v>1706</v>
      </c>
      <c r="H17" s="208">
        <v>0.6761791518034086</v>
      </c>
      <c r="I17" s="29">
        <v>33</v>
      </c>
      <c r="J17" s="208">
        <v>0.804878048780488</v>
      </c>
      <c r="K17" s="29">
        <v>12156</v>
      </c>
      <c r="L17" s="208">
        <v>0.6783482142857141</v>
      </c>
      <c r="M17" s="295" t="s">
        <v>334</v>
      </c>
    </row>
    <row r="18" spans="1:13" ht="15">
      <c r="A18" s="206" t="s">
        <v>152</v>
      </c>
      <c r="B18" s="207" t="s">
        <v>153</v>
      </c>
      <c r="C18" s="29">
        <v>143</v>
      </c>
      <c r="D18" s="208">
        <v>0.0220508866615266</v>
      </c>
      <c r="E18" s="29">
        <v>172</v>
      </c>
      <c r="F18" s="208">
        <v>0.019389020403562173</v>
      </c>
      <c r="G18" s="29">
        <v>43</v>
      </c>
      <c r="H18" s="208">
        <v>0.017043202536662704</v>
      </c>
      <c r="I18" s="29">
        <v>1</v>
      </c>
      <c r="J18" s="208">
        <v>0.024390243902439025</v>
      </c>
      <c r="K18" s="29">
        <v>359</v>
      </c>
      <c r="L18" s="208">
        <v>0.020033482142857145</v>
      </c>
      <c r="M18" s="295" t="s">
        <v>335</v>
      </c>
    </row>
    <row r="19" spans="1:13" ht="15">
      <c r="A19" s="206" t="s">
        <v>154</v>
      </c>
      <c r="B19" s="207" t="s">
        <v>155</v>
      </c>
      <c r="C19" s="29">
        <v>51</v>
      </c>
      <c r="D19" s="208">
        <v>0.007864302235929066</v>
      </c>
      <c r="E19" s="29">
        <v>50</v>
      </c>
      <c r="F19" s="208">
        <v>0.005636343140570398</v>
      </c>
      <c r="G19" s="29">
        <v>14</v>
      </c>
      <c r="H19" s="208">
        <v>0.005548949663099485</v>
      </c>
      <c r="I19" s="29">
        <v>0</v>
      </c>
      <c r="J19" s="208">
        <v>0</v>
      </c>
      <c r="K19" s="29">
        <v>115</v>
      </c>
      <c r="L19" s="208">
        <v>0.006417410714285714</v>
      </c>
      <c r="M19" s="295" t="s">
        <v>336</v>
      </c>
    </row>
    <row r="20" spans="1:13" ht="15">
      <c r="A20" s="206" t="s">
        <v>156</v>
      </c>
      <c r="B20" s="207" t="s">
        <v>157</v>
      </c>
      <c r="C20" s="29">
        <v>4</v>
      </c>
      <c r="D20" s="208">
        <v>0.0006168080185042405</v>
      </c>
      <c r="E20" s="29">
        <v>3</v>
      </c>
      <c r="F20" s="208">
        <v>0.00033818058843422386</v>
      </c>
      <c r="G20" s="29">
        <v>1</v>
      </c>
      <c r="H20" s="208">
        <v>0.00039635354736424893</v>
      </c>
      <c r="I20" s="29">
        <v>0</v>
      </c>
      <c r="J20" s="208">
        <v>0</v>
      </c>
      <c r="K20" s="29">
        <v>8</v>
      </c>
      <c r="L20" s="208">
        <v>0.0004464285714285714</v>
      </c>
      <c r="M20" s="295" t="s">
        <v>337</v>
      </c>
    </row>
    <row r="21" spans="1:13" ht="15">
      <c r="A21" s="206" t="s">
        <v>158</v>
      </c>
      <c r="B21" s="207" t="s">
        <v>159</v>
      </c>
      <c r="C21" s="29">
        <v>7</v>
      </c>
      <c r="D21" s="208">
        <v>0.001079414032382421</v>
      </c>
      <c r="E21" s="29">
        <v>3</v>
      </c>
      <c r="F21" s="208">
        <v>0.00033818058843422386</v>
      </c>
      <c r="G21" s="29">
        <v>3</v>
      </c>
      <c r="H21" s="208">
        <v>0.0011890606420927466</v>
      </c>
      <c r="I21" s="29">
        <v>0</v>
      </c>
      <c r="J21" s="208">
        <v>0</v>
      </c>
      <c r="K21" s="29">
        <v>13</v>
      </c>
      <c r="L21" s="208">
        <v>0.0007254464285714286</v>
      </c>
      <c r="M21" s="295" t="s">
        <v>338</v>
      </c>
    </row>
    <row r="22" spans="1:13" ht="28.5">
      <c r="A22" s="206" t="s">
        <v>160</v>
      </c>
      <c r="B22" s="207" t="s">
        <v>161</v>
      </c>
      <c r="C22" s="29">
        <v>19</v>
      </c>
      <c r="D22" s="208">
        <v>0.0029298380878951423</v>
      </c>
      <c r="E22" s="29">
        <v>14</v>
      </c>
      <c r="F22" s="208">
        <v>0.0015781760793597112</v>
      </c>
      <c r="G22" s="29">
        <v>5</v>
      </c>
      <c r="H22" s="208">
        <v>0.0019817677368212444</v>
      </c>
      <c r="I22" s="29">
        <v>0</v>
      </c>
      <c r="J22" s="208">
        <v>0</v>
      </c>
      <c r="K22" s="29">
        <v>38</v>
      </c>
      <c r="L22" s="208">
        <v>0.002120535714285714</v>
      </c>
      <c r="M22" s="295" t="s">
        <v>339</v>
      </c>
    </row>
    <row r="23" spans="1:13" ht="15">
      <c r="A23" s="206" t="s">
        <v>162</v>
      </c>
      <c r="B23" s="207" t="s">
        <v>163</v>
      </c>
      <c r="C23" s="29">
        <v>146</v>
      </c>
      <c r="D23" s="208">
        <v>0.02251349267540478</v>
      </c>
      <c r="E23" s="29">
        <v>192</v>
      </c>
      <c r="F23" s="208">
        <v>0.021643557659790327</v>
      </c>
      <c r="G23" s="29">
        <v>58</v>
      </c>
      <c r="H23" s="208">
        <v>0.022988505747126436</v>
      </c>
      <c r="I23" s="29">
        <v>0</v>
      </c>
      <c r="J23" s="208">
        <v>0</v>
      </c>
      <c r="K23" s="29">
        <v>396</v>
      </c>
      <c r="L23" s="208">
        <v>0.022098214285714287</v>
      </c>
      <c r="M23" s="295" t="s">
        <v>340</v>
      </c>
    </row>
    <row r="24" spans="1:13" ht="15">
      <c r="A24" s="206" t="s">
        <v>164</v>
      </c>
      <c r="B24" s="207" t="s">
        <v>165</v>
      </c>
      <c r="C24" s="29">
        <v>5</v>
      </c>
      <c r="D24" s="208">
        <v>0.0007710100231303007</v>
      </c>
      <c r="E24" s="29">
        <v>8</v>
      </c>
      <c r="F24" s="208">
        <v>0.0009018149024912639</v>
      </c>
      <c r="G24" s="29">
        <v>1</v>
      </c>
      <c r="H24" s="208">
        <v>0.00039635354736424893</v>
      </c>
      <c r="I24" s="29">
        <v>0</v>
      </c>
      <c r="J24" s="208">
        <v>0</v>
      </c>
      <c r="K24" s="29">
        <v>14</v>
      </c>
      <c r="L24" s="208">
        <v>0.00078125</v>
      </c>
      <c r="M24" s="295" t="s">
        <v>341</v>
      </c>
    </row>
    <row r="25" spans="1:13" ht="15">
      <c r="A25" s="206" t="s">
        <v>166</v>
      </c>
      <c r="B25" s="207" t="s">
        <v>167</v>
      </c>
      <c r="C25" s="29">
        <v>155</v>
      </c>
      <c r="D25" s="208">
        <v>0.023901310717039322</v>
      </c>
      <c r="E25" s="29">
        <v>209</v>
      </c>
      <c r="F25" s="208">
        <v>0.023559914327584263</v>
      </c>
      <c r="G25" s="29">
        <v>64</v>
      </c>
      <c r="H25" s="208">
        <v>0.02536662703131193</v>
      </c>
      <c r="I25" s="29">
        <v>0</v>
      </c>
      <c r="J25" s="208">
        <v>0</v>
      </c>
      <c r="K25" s="29">
        <v>428</v>
      </c>
      <c r="L25" s="208">
        <v>0.023883928571428566</v>
      </c>
      <c r="M25" s="295" t="s">
        <v>342</v>
      </c>
    </row>
    <row r="26" spans="1:13" ht="15.75" thickBot="1">
      <c r="A26" s="199" t="s">
        <v>168</v>
      </c>
      <c r="B26" s="225" t="s">
        <v>169</v>
      </c>
      <c r="C26" s="31">
        <v>229</v>
      </c>
      <c r="D26" s="269">
        <v>0.03531225905936777</v>
      </c>
      <c r="E26" s="31">
        <v>320</v>
      </c>
      <c r="F26" s="269">
        <v>0.03607259609965055</v>
      </c>
      <c r="G26" s="31">
        <v>78</v>
      </c>
      <c r="H26" s="269">
        <v>0.030915576694411414</v>
      </c>
      <c r="I26" s="31">
        <v>1</v>
      </c>
      <c r="J26" s="269">
        <v>0.024390243902439025</v>
      </c>
      <c r="K26" s="31">
        <v>628</v>
      </c>
      <c r="L26" s="269">
        <v>0.03504464285714286</v>
      </c>
      <c r="M26" s="295" t="s">
        <v>343</v>
      </c>
    </row>
    <row r="27" spans="1:13" ht="15.75" thickBot="1">
      <c r="A27" s="353" t="s">
        <v>89</v>
      </c>
      <c r="B27" s="369"/>
      <c r="C27" s="12">
        <v>6485</v>
      </c>
      <c r="D27" s="65">
        <v>1</v>
      </c>
      <c r="E27" s="12">
        <v>8871</v>
      </c>
      <c r="F27" s="65">
        <v>1</v>
      </c>
      <c r="G27" s="12">
        <v>2523</v>
      </c>
      <c r="H27" s="65">
        <v>1</v>
      </c>
      <c r="I27" s="12">
        <v>41</v>
      </c>
      <c r="J27" s="65">
        <v>1</v>
      </c>
      <c r="K27" s="12">
        <v>17920</v>
      </c>
      <c r="L27" s="65">
        <v>1</v>
      </c>
      <c r="M27" s="296" t="s">
        <v>116</v>
      </c>
    </row>
    <row r="28" spans="1:12" ht="15">
      <c r="A28" s="276"/>
      <c r="B28" s="88"/>
      <c r="C28" s="127"/>
      <c r="D28" s="277"/>
      <c r="E28" s="127"/>
      <c r="F28" s="277"/>
      <c r="G28" s="127"/>
      <c r="H28" s="277"/>
      <c r="I28" s="127"/>
      <c r="J28" s="277"/>
      <c r="K28" s="127"/>
      <c r="L28" s="277"/>
    </row>
    <row r="29" spans="1:12" ht="15">
      <c r="A29" s="224" t="s">
        <v>95</v>
      </c>
      <c r="B29" s="74"/>
      <c r="C29" s="78">
        <f aca="true" t="shared" si="0" ref="C29:L29">SUM(C5:C26)</f>
        <v>6485</v>
      </c>
      <c r="D29" s="325">
        <f t="shared" si="0"/>
        <v>1</v>
      </c>
      <c r="E29" s="78">
        <f t="shared" si="0"/>
        <v>8871</v>
      </c>
      <c r="F29" s="325">
        <f t="shared" si="0"/>
        <v>1</v>
      </c>
      <c r="G29" s="78">
        <f t="shared" si="0"/>
        <v>2523</v>
      </c>
      <c r="H29" s="325">
        <f t="shared" si="0"/>
        <v>0.9999999999999999</v>
      </c>
      <c r="I29" s="78">
        <f t="shared" si="0"/>
        <v>41</v>
      </c>
      <c r="J29" s="325">
        <f t="shared" si="0"/>
        <v>1.0000000000000002</v>
      </c>
      <c r="K29" s="78">
        <f t="shared" si="0"/>
        <v>17920</v>
      </c>
      <c r="L29" s="325">
        <f t="shared" si="0"/>
        <v>0.9999999999999997</v>
      </c>
    </row>
    <row r="30" spans="1:12" ht="15">
      <c r="A30" s="90" t="s">
        <v>96</v>
      </c>
      <c r="B30" s="74"/>
      <c r="C30" s="78"/>
      <c r="D30" s="74"/>
      <c r="E30" s="78"/>
      <c r="F30" s="74"/>
      <c r="G30" s="78"/>
      <c r="H30" s="74"/>
      <c r="I30" s="78"/>
      <c r="J30" s="74"/>
      <c r="K30" s="78"/>
      <c r="L30" s="74"/>
    </row>
    <row r="31" spans="1:12" ht="15">
      <c r="A31" s="74"/>
      <c r="B31" s="74"/>
      <c r="C31" s="78"/>
      <c r="D31" s="74"/>
      <c r="E31" s="78"/>
      <c r="F31" s="74"/>
      <c r="G31" s="78"/>
      <c r="H31" s="74"/>
      <c r="I31" s="78"/>
      <c r="J31" s="74"/>
      <c r="K31" s="78"/>
      <c r="L31" s="74"/>
    </row>
    <row r="32" spans="1:12" ht="15">
      <c r="A32" s="74"/>
      <c r="B32" s="74"/>
      <c r="C32" s="78"/>
      <c r="D32" s="74"/>
      <c r="E32" s="78"/>
      <c r="F32" s="74"/>
      <c r="G32" s="78"/>
      <c r="H32" s="74"/>
      <c r="I32" s="78"/>
      <c r="J32" s="74"/>
      <c r="K32" s="78"/>
      <c r="L32" s="74"/>
    </row>
    <row r="33" spans="1:12" ht="15">
      <c r="A33" s="74"/>
      <c r="B33" s="74"/>
      <c r="C33" s="78"/>
      <c r="D33" s="74"/>
      <c r="E33" s="78"/>
      <c r="F33" s="74"/>
      <c r="G33" s="78"/>
      <c r="H33" s="74"/>
      <c r="I33" s="78"/>
      <c r="J33" s="74"/>
      <c r="K33" s="78"/>
      <c r="L33" s="74"/>
    </row>
    <row r="34" spans="1:12" ht="15">
      <c r="A34" s="74"/>
      <c r="B34" s="74"/>
      <c r="C34" s="78"/>
      <c r="D34" s="74"/>
      <c r="E34" s="78"/>
      <c r="F34" s="74"/>
      <c r="G34" s="78"/>
      <c r="H34" s="74"/>
      <c r="I34" s="78"/>
      <c r="J34" s="74"/>
      <c r="K34" s="78"/>
      <c r="L34" s="74"/>
    </row>
    <row r="35" spans="1:12" ht="15">
      <c r="A35" s="88"/>
      <c r="B35" s="88"/>
      <c r="C35" s="127"/>
      <c r="D35" s="74"/>
      <c r="E35" s="88"/>
      <c r="F35" s="74"/>
      <c r="G35" s="127"/>
      <c r="H35" s="74"/>
      <c r="I35" s="88"/>
      <c r="J35" s="74"/>
      <c r="K35" s="127"/>
      <c r="L35" s="88"/>
    </row>
    <row r="36" spans="1:12" ht="15">
      <c r="A36" s="88"/>
      <c r="B36" s="88"/>
      <c r="C36" s="127"/>
      <c r="D36" s="74"/>
      <c r="E36" s="88"/>
      <c r="F36" s="74"/>
      <c r="G36" s="127"/>
      <c r="H36" s="74"/>
      <c r="I36" s="88"/>
      <c r="J36" s="74"/>
      <c r="K36" s="127"/>
      <c r="L36" s="88"/>
    </row>
    <row r="37" spans="1:12" ht="15">
      <c r="A37" s="88"/>
      <c r="B37" s="88"/>
      <c r="C37" s="88"/>
      <c r="D37" s="74"/>
      <c r="E37" s="88"/>
      <c r="F37" s="74"/>
      <c r="G37" s="88"/>
      <c r="H37" s="74"/>
      <c r="I37" s="88"/>
      <c r="J37" s="74"/>
      <c r="K37" s="88"/>
      <c r="L37" s="88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15"/>
  <sheetViews>
    <sheetView zoomScale="70" zoomScaleNormal="70" zoomScalePageLayoutView="0" workbookViewId="0" topLeftCell="A1">
      <selection activeCell="A1" sqref="A1:X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24" width="12.57421875" style="69" customWidth="1"/>
    <col min="25" max="16384" width="11.421875" style="69" customWidth="1"/>
  </cols>
  <sheetData>
    <row r="1" spans="1:24" ht="24.75" customHeight="1" thickBot="1" thickTop="1">
      <c r="A1" s="376" t="s">
        <v>430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</row>
    <row r="2" spans="1:24" ht="19.5" customHeight="1" thickBot="1" thickTop="1">
      <c r="A2" s="340" t="s">
        <v>32</v>
      </c>
      <c r="B2" s="343" t="s">
        <v>12</v>
      </c>
      <c r="C2" s="417" t="s">
        <v>172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</row>
    <row r="3" spans="1:24" ht="19.5" customHeight="1" thickBot="1">
      <c r="A3" s="340"/>
      <c r="B3" s="343"/>
      <c r="C3" s="353" t="s">
        <v>97</v>
      </c>
      <c r="D3" s="367"/>
      <c r="E3" s="367"/>
      <c r="F3" s="367"/>
      <c r="G3" s="367"/>
      <c r="H3" s="367"/>
      <c r="I3" s="367"/>
      <c r="J3" s="367"/>
      <c r="K3" s="367"/>
      <c r="L3" s="368"/>
      <c r="M3" s="353" t="s">
        <v>98</v>
      </c>
      <c r="N3" s="367"/>
      <c r="O3" s="367"/>
      <c r="P3" s="367"/>
      <c r="Q3" s="367"/>
      <c r="R3" s="367"/>
      <c r="S3" s="367"/>
      <c r="T3" s="367"/>
      <c r="U3" s="367"/>
      <c r="V3" s="368"/>
      <c r="W3" s="372" t="s">
        <v>89</v>
      </c>
      <c r="X3" s="373"/>
    </row>
    <row r="4" spans="1:24" ht="19.5" customHeight="1" thickBot="1">
      <c r="A4" s="340"/>
      <c r="B4" s="343"/>
      <c r="C4" s="418" t="s">
        <v>103</v>
      </c>
      <c r="D4" s="419"/>
      <c r="E4" s="419"/>
      <c r="F4" s="419"/>
      <c r="G4" s="419"/>
      <c r="H4" s="419"/>
      <c r="I4" s="419"/>
      <c r="J4" s="420"/>
      <c r="K4" s="372" t="s">
        <v>89</v>
      </c>
      <c r="L4" s="373"/>
      <c r="M4" s="418" t="s">
        <v>103</v>
      </c>
      <c r="N4" s="419"/>
      <c r="O4" s="419"/>
      <c r="P4" s="419"/>
      <c r="Q4" s="419"/>
      <c r="R4" s="419"/>
      <c r="S4" s="419"/>
      <c r="T4" s="420"/>
      <c r="U4" s="372" t="s">
        <v>89</v>
      </c>
      <c r="V4" s="373"/>
      <c r="W4" s="385"/>
      <c r="X4" s="386"/>
    </row>
    <row r="5" spans="1:24" ht="24.75" customHeight="1">
      <c r="A5" s="340"/>
      <c r="B5" s="343"/>
      <c r="C5" s="370" t="s">
        <v>91</v>
      </c>
      <c r="D5" s="371"/>
      <c r="E5" s="370" t="s">
        <v>92</v>
      </c>
      <c r="F5" s="371"/>
      <c r="G5" s="370" t="s">
        <v>93</v>
      </c>
      <c r="H5" s="371"/>
      <c r="I5" s="370" t="s">
        <v>94</v>
      </c>
      <c r="J5" s="371"/>
      <c r="K5" s="374"/>
      <c r="L5" s="375"/>
      <c r="M5" s="370" t="s">
        <v>91</v>
      </c>
      <c r="N5" s="371"/>
      <c r="O5" s="370" t="s">
        <v>92</v>
      </c>
      <c r="P5" s="371"/>
      <c r="Q5" s="370" t="s">
        <v>93</v>
      </c>
      <c r="R5" s="371"/>
      <c r="S5" s="370" t="s">
        <v>94</v>
      </c>
      <c r="T5" s="371"/>
      <c r="U5" s="374"/>
      <c r="V5" s="375"/>
      <c r="W5" s="385"/>
      <c r="X5" s="386"/>
    </row>
    <row r="6" spans="1:24" ht="24.75" customHeight="1" thickBot="1">
      <c r="A6" s="341"/>
      <c r="B6" s="344"/>
      <c r="C6" s="156" t="s">
        <v>34</v>
      </c>
      <c r="D6" s="124" t="s">
        <v>35</v>
      </c>
      <c r="E6" s="75" t="s">
        <v>34</v>
      </c>
      <c r="F6" s="71" t="s">
        <v>35</v>
      </c>
      <c r="G6" s="75" t="s">
        <v>34</v>
      </c>
      <c r="H6" s="71" t="s">
        <v>35</v>
      </c>
      <c r="I6" s="156" t="s">
        <v>34</v>
      </c>
      <c r="J6" s="124" t="s">
        <v>35</v>
      </c>
      <c r="K6" s="75" t="s">
        <v>34</v>
      </c>
      <c r="L6" s="71" t="s">
        <v>35</v>
      </c>
      <c r="M6" s="156" t="s">
        <v>34</v>
      </c>
      <c r="N6" s="124" t="s">
        <v>35</v>
      </c>
      <c r="O6" s="75" t="s">
        <v>34</v>
      </c>
      <c r="P6" s="71" t="s">
        <v>35</v>
      </c>
      <c r="Q6" s="75" t="s">
        <v>34</v>
      </c>
      <c r="R6" s="71" t="s">
        <v>35</v>
      </c>
      <c r="S6" s="156" t="s">
        <v>34</v>
      </c>
      <c r="T6" s="124" t="s">
        <v>35</v>
      </c>
      <c r="U6" s="75" t="s">
        <v>34</v>
      </c>
      <c r="V6" s="71" t="s">
        <v>35</v>
      </c>
      <c r="W6" s="76" t="s">
        <v>34</v>
      </c>
      <c r="X6" s="77" t="s">
        <v>35</v>
      </c>
    </row>
    <row r="7" spans="1:25" ht="15">
      <c r="A7" s="272" t="s">
        <v>126</v>
      </c>
      <c r="B7" s="241" t="s">
        <v>127</v>
      </c>
      <c r="C7" s="37">
        <v>353</v>
      </c>
      <c r="D7" s="204">
        <v>0.09966120835686051</v>
      </c>
      <c r="E7" s="37">
        <v>433</v>
      </c>
      <c r="F7" s="204">
        <v>0.09650100289725874</v>
      </c>
      <c r="G7" s="37">
        <v>117</v>
      </c>
      <c r="H7" s="204">
        <v>0.10086206896551725</v>
      </c>
      <c r="I7" s="157">
        <v>1</v>
      </c>
      <c r="J7" s="273">
        <v>0.16666666666666663</v>
      </c>
      <c r="K7" s="37">
        <v>904</v>
      </c>
      <c r="L7" s="204">
        <v>0.0983143012506797</v>
      </c>
      <c r="M7" s="37">
        <v>233</v>
      </c>
      <c r="N7" s="204">
        <v>0.07917091403329936</v>
      </c>
      <c r="O7" s="37">
        <v>345</v>
      </c>
      <c r="P7" s="261">
        <v>0.07869525547445255</v>
      </c>
      <c r="Q7" s="37">
        <v>106</v>
      </c>
      <c r="R7" s="204">
        <v>0.07776962582538519</v>
      </c>
      <c r="S7" s="37">
        <v>4</v>
      </c>
      <c r="T7" s="273">
        <v>0.11428571428571428</v>
      </c>
      <c r="U7" s="37">
        <v>688</v>
      </c>
      <c r="V7" s="204">
        <v>0.07885386819484241</v>
      </c>
      <c r="W7" s="37">
        <v>1592</v>
      </c>
      <c r="X7" s="204">
        <v>0.08883928571428572</v>
      </c>
      <c r="Y7" s="295" t="s">
        <v>322</v>
      </c>
    </row>
    <row r="8" spans="1:25" ht="28.5">
      <c r="A8" s="206" t="s">
        <v>128</v>
      </c>
      <c r="B8" s="207" t="s">
        <v>129</v>
      </c>
      <c r="C8" s="29">
        <v>431</v>
      </c>
      <c r="D8" s="208">
        <v>0.12168266516092605</v>
      </c>
      <c r="E8" s="29">
        <v>561</v>
      </c>
      <c r="F8" s="208">
        <v>0.12502785825718743</v>
      </c>
      <c r="G8" s="29">
        <v>163</v>
      </c>
      <c r="H8" s="208">
        <v>0.14051724137931035</v>
      </c>
      <c r="I8" s="158">
        <v>0</v>
      </c>
      <c r="J8" s="274">
        <v>0</v>
      </c>
      <c r="K8" s="29">
        <v>1155</v>
      </c>
      <c r="L8" s="208">
        <v>0.12561174551386622</v>
      </c>
      <c r="M8" s="29">
        <v>195</v>
      </c>
      <c r="N8" s="208">
        <v>0.06625891946992865</v>
      </c>
      <c r="O8" s="29">
        <v>274</v>
      </c>
      <c r="P8" s="263">
        <v>0.0625</v>
      </c>
      <c r="Q8" s="29">
        <v>90</v>
      </c>
      <c r="R8" s="208">
        <v>0.06603081438004402</v>
      </c>
      <c r="S8" s="29">
        <v>0</v>
      </c>
      <c r="T8" s="274">
        <v>0</v>
      </c>
      <c r="U8" s="29">
        <v>559</v>
      </c>
      <c r="V8" s="208">
        <v>0.06406876790830945</v>
      </c>
      <c r="W8" s="29">
        <v>1714</v>
      </c>
      <c r="X8" s="208">
        <v>0.09564732142857142</v>
      </c>
      <c r="Y8" s="295" t="s">
        <v>323</v>
      </c>
    </row>
    <row r="9" spans="1:25" ht="15">
      <c r="A9" s="206" t="s">
        <v>130</v>
      </c>
      <c r="B9" s="207" t="s">
        <v>131</v>
      </c>
      <c r="C9" s="29">
        <v>81</v>
      </c>
      <c r="D9" s="208">
        <v>0.022868435911914172</v>
      </c>
      <c r="E9" s="29">
        <v>115</v>
      </c>
      <c r="F9" s="208">
        <v>0.025629596612435926</v>
      </c>
      <c r="G9" s="29">
        <v>40</v>
      </c>
      <c r="H9" s="208">
        <v>0.034482758620689655</v>
      </c>
      <c r="I9" s="158">
        <v>0</v>
      </c>
      <c r="J9" s="274">
        <v>0</v>
      </c>
      <c r="K9" s="29">
        <v>236</v>
      </c>
      <c r="L9" s="208">
        <v>0.02566612289287656</v>
      </c>
      <c r="M9" s="29">
        <v>37</v>
      </c>
      <c r="N9" s="208">
        <v>0.012572205232755691</v>
      </c>
      <c r="O9" s="29">
        <v>49</v>
      </c>
      <c r="P9" s="263">
        <v>0.011177007299270075</v>
      </c>
      <c r="Q9" s="29">
        <v>21</v>
      </c>
      <c r="R9" s="208">
        <v>0.015407190022010272</v>
      </c>
      <c r="S9" s="29">
        <v>1</v>
      </c>
      <c r="T9" s="274">
        <v>0.02857142857142857</v>
      </c>
      <c r="U9" s="29">
        <v>108</v>
      </c>
      <c r="V9" s="208">
        <v>0.012378223495702006</v>
      </c>
      <c r="W9" s="29">
        <v>344</v>
      </c>
      <c r="X9" s="208">
        <v>0.019196428571428573</v>
      </c>
      <c r="Y9" s="295" t="s">
        <v>324</v>
      </c>
    </row>
    <row r="10" spans="1:25" ht="15">
      <c r="A10" s="206" t="s">
        <v>132</v>
      </c>
      <c r="B10" s="207" t="s">
        <v>133</v>
      </c>
      <c r="C10" s="29">
        <v>5</v>
      </c>
      <c r="D10" s="208">
        <v>0.001411631846414455</v>
      </c>
      <c r="E10" s="29">
        <v>11</v>
      </c>
      <c r="F10" s="208">
        <v>0.0024515266324938714</v>
      </c>
      <c r="G10" s="29">
        <v>0</v>
      </c>
      <c r="H10" s="208">
        <v>0</v>
      </c>
      <c r="I10" s="158">
        <v>0</v>
      </c>
      <c r="J10" s="274">
        <v>0</v>
      </c>
      <c r="K10" s="29">
        <v>16</v>
      </c>
      <c r="L10" s="208">
        <v>0.0017400761283306145</v>
      </c>
      <c r="M10" s="29">
        <v>5</v>
      </c>
      <c r="N10" s="208">
        <v>0.0016989466530750931</v>
      </c>
      <c r="O10" s="29">
        <v>8</v>
      </c>
      <c r="P10" s="263">
        <v>0.0018248175182481751</v>
      </c>
      <c r="Q10" s="29">
        <v>4</v>
      </c>
      <c r="R10" s="208">
        <v>0.00293470286133529</v>
      </c>
      <c r="S10" s="29">
        <v>0</v>
      </c>
      <c r="T10" s="274">
        <v>0</v>
      </c>
      <c r="U10" s="29">
        <v>17</v>
      </c>
      <c r="V10" s="208">
        <v>0.0019484240687679083</v>
      </c>
      <c r="W10" s="29">
        <v>33</v>
      </c>
      <c r="X10" s="208">
        <v>0.0018415178571428569</v>
      </c>
      <c r="Y10" s="295" t="s">
        <v>325</v>
      </c>
    </row>
    <row r="11" spans="1:25" ht="15">
      <c r="A11" s="206" t="s">
        <v>134</v>
      </c>
      <c r="B11" s="207" t="s">
        <v>135</v>
      </c>
      <c r="C11" s="29">
        <v>2</v>
      </c>
      <c r="D11" s="208">
        <v>0.000564652738565782</v>
      </c>
      <c r="E11" s="29">
        <v>2</v>
      </c>
      <c r="F11" s="208">
        <v>0.0004457321149988857</v>
      </c>
      <c r="G11" s="29">
        <v>1</v>
      </c>
      <c r="H11" s="208">
        <v>0.0008620689655172415</v>
      </c>
      <c r="I11" s="158">
        <v>0</v>
      </c>
      <c r="J11" s="274">
        <v>0</v>
      </c>
      <c r="K11" s="29">
        <v>5</v>
      </c>
      <c r="L11" s="208">
        <v>0.0005437737901033171</v>
      </c>
      <c r="M11" s="29">
        <v>3</v>
      </c>
      <c r="N11" s="208">
        <v>0.0010193679918450561</v>
      </c>
      <c r="O11" s="29">
        <v>3</v>
      </c>
      <c r="P11" s="263">
        <v>0.0006843065693430657</v>
      </c>
      <c r="Q11" s="29">
        <v>2</v>
      </c>
      <c r="R11" s="208">
        <v>0.001467351430667645</v>
      </c>
      <c r="S11" s="29">
        <v>0</v>
      </c>
      <c r="T11" s="274">
        <v>0</v>
      </c>
      <c r="U11" s="29">
        <v>8</v>
      </c>
      <c r="V11" s="208">
        <v>0.0009169054441260747</v>
      </c>
      <c r="W11" s="29">
        <v>13</v>
      </c>
      <c r="X11" s="208">
        <v>0.0007254464285714286</v>
      </c>
      <c r="Y11" s="295" t="s">
        <v>326</v>
      </c>
    </row>
    <row r="12" spans="1:25" ht="15">
      <c r="A12" s="206" t="s">
        <v>136</v>
      </c>
      <c r="B12" s="207" t="s">
        <v>137</v>
      </c>
      <c r="C12" s="29">
        <v>0</v>
      </c>
      <c r="D12" s="208">
        <v>0</v>
      </c>
      <c r="E12" s="29">
        <v>1</v>
      </c>
      <c r="F12" s="208">
        <v>0.00022286605749944285</v>
      </c>
      <c r="G12" s="29">
        <v>0</v>
      </c>
      <c r="H12" s="208">
        <v>0</v>
      </c>
      <c r="I12" s="158">
        <v>0</v>
      </c>
      <c r="J12" s="274">
        <v>0</v>
      </c>
      <c r="K12" s="29">
        <v>1</v>
      </c>
      <c r="L12" s="208">
        <v>0.0001087547580206634</v>
      </c>
      <c r="M12" s="29">
        <v>3</v>
      </c>
      <c r="N12" s="208">
        <v>0.0010193679918450561</v>
      </c>
      <c r="O12" s="29">
        <v>2</v>
      </c>
      <c r="P12" s="263">
        <v>0.0004562043795620438</v>
      </c>
      <c r="Q12" s="29">
        <v>0</v>
      </c>
      <c r="R12" s="208">
        <v>0</v>
      </c>
      <c r="S12" s="29">
        <v>0</v>
      </c>
      <c r="T12" s="274">
        <v>0</v>
      </c>
      <c r="U12" s="29">
        <v>5</v>
      </c>
      <c r="V12" s="208">
        <v>0.0005730659025787964</v>
      </c>
      <c r="W12" s="29">
        <v>6</v>
      </c>
      <c r="X12" s="208">
        <v>0.0003348214285714286</v>
      </c>
      <c r="Y12" s="295" t="s">
        <v>327</v>
      </c>
    </row>
    <row r="13" spans="1:25" ht="15">
      <c r="A13" s="206" t="s">
        <v>138</v>
      </c>
      <c r="B13" s="207" t="s">
        <v>139</v>
      </c>
      <c r="C13" s="29">
        <v>2</v>
      </c>
      <c r="D13" s="208">
        <v>0.000564652738565782</v>
      </c>
      <c r="E13" s="29">
        <v>0</v>
      </c>
      <c r="F13" s="208">
        <v>0</v>
      </c>
      <c r="G13" s="29">
        <v>1</v>
      </c>
      <c r="H13" s="208">
        <v>0.0008620689655172415</v>
      </c>
      <c r="I13" s="158">
        <v>0</v>
      </c>
      <c r="J13" s="274">
        <v>0</v>
      </c>
      <c r="K13" s="29">
        <v>3</v>
      </c>
      <c r="L13" s="208">
        <v>0.00032626427406199016</v>
      </c>
      <c r="M13" s="29">
        <v>3</v>
      </c>
      <c r="N13" s="208">
        <v>0.0010193679918450561</v>
      </c>
      <c r="O13" s="29">
        <v>5</v>
      </c>
      <c r="P13" s="263">
        <v>0.0011405109489051094</v>
      </c>
      <c r="Q13" s="29">
        <v>0</v>
      </c>
      <c r="R13" s="208">
        <v>0</v>
      </c>
      <c r="S13" s="29">
        <v>0</v>
      </c>
      <c r="T13" s="274">
        <v>0</v>
      </c>
      <c r="U13" s="29">
        <v>8</v>
      </c>
      <c r="V13" s="208">
        <v>0.0009169054441260747</v>
      </c>
      <c r="W13" s="29">
        <v>11</v>
      </c>
      <c r="X13" s="208">
        <v>0.0006138392857142857</v>
      </c>
      <c r="Y13" s="295" t="s">
        <v>328</v>
      </c>
    </row>
    <row r="14" spans="1:25" ht="15">
      <c r="A14" s="206" t="s">
        <v>140</v>
      </c>
      <c r="B14" s="207" t="s">
        <v>141</v>
      </c>
      <c r="C14" s="29">
        <v>2</v>
      </c>
      <c r="D14" s="208">
        <v>0.000564652738565782</v>
      </c>
      <c r="E14" s="29">
        <v>0</v>
      </c>
      <c r="F14" s="208">
        <v>0</v>
      </c>
      <c r="G14" s="29">
        <v>0</v>
      </c>
      <c r="H14" s="208">
        <v>0</v>
      </c>
      <c r="I14" s="158">
        <v>0</v>
      </c>
      <c r="J14" s="274">
        <v>0</v>
      </c>
      <c r="K14" s="29">
        <v>2</v>
      </c>
      <c r="L14" s="208">
        <v>0.0002175095160413268</v>
      </c>
      <c r="M14" s="29">
        <v>1</v>
      </c>
      <c r="N14" s="208">
        <v>0.0003397893306150187</v>
      </c>
      <c r="O14" s="29">
        <v>2</v>
      </c>
      <c r="P14" s="263">
        <v>0.0004562043795620438</v>
      </c>
      <c r="Q14" s="29">
        <v>0</v>
      </c>
      <c r="R14" s="208">
        <v>0</v>
      </c>
      <c r="S14" s="29">
        <v>0</v>
      </c>
      <c r="T14" s="274">
        <v>0</v>
      </c>
      <c r="U14" s="29">
        <v>3</v>
      </c>
      <c r="V14" s="208">
        <v>0.00034383954154727797</v>
      </c>
      <c r="W14" s="29">
        <v>5</v>
      </c>
      <c r="X14" s="208">
        <v>0.00027901785714285713</v>
      </c>
      <c r="Y14" s="295" t="s">
        <v>329</v>
      </c>
    </row>
    <row r="15" spans="1:25" ht="15">
      <c r="A15" s="206" t="s">
        <v>142</v>
      </c>
      <c r="B15" s="207" t="s">
        <v>143</v>
      </c>
      <c r="C15" s="29">
        <v>0</v>
      </c>
      <c r="D15" s="208">
        <v>0</v>
      </c>
      <c r="E15" s="29">
        <v>0</v>
      </c>
      <c r="F15" s="208">
        <v>0</v>
      </c>
      <c r="G15" s="29">
        <v>0</v>
      </c>
      <c r="H15" s="208">
        <v>0</v>
      </c>
      <c r="I15" s="158">
        <v>0</v>
      </c>
      <c r="J15" s="274">
        <v>0</v>
      </c>
      <c r="K15" s="29">
        <v>0</v>
      </c>
      <c r="L15" s="208">
        <v>0</v>
      </c>
      <c r="M15" s="29">
        <v>1</v>
      </c>
      <c r="N15" s="208">
        <v>0.0003397893306150187</v>
      </c>
      <c r="O15" s="29">
        <v>1</v>
      </c>
      <c r="P15" s="263">
        <v>0.0002281021897810219</v>
      </c>
      <c r="Q15" s="29">
        <v>0</v>
      </c>
      <c r="R15" s="208">
        <v>0</v>
      </c>
      <c r="S15" s="29">
        <v>0</v>
      </c>
      <c r="T15" s="274">
        <v>0</v>
      </c>
      <c r="U15" s="29">
        <v>2</v>
      </c>
      <c r="V15" s="208">
        <v>0.00022922636103151866</v>
      </c>
      <c r="W15" s="29">
        <v>2</v>
      </c>
      <c r="X15" s="208">
        <v>0.00011160714285714285</v>
      </c>
      <c r="Y15" s="295" t="s">
        <v>330</v>
      </c>
    </row>
    <row r="16" spans="1:25" ht="15">
      <c r="A16" s="206" t="s">
        <v>144</v>
      </c>
      <c r="B16" s="207" t="s">
        <v>145</v>
      </c>
      <c r="C16" s="29">
        <v>0</v>
      </c>
      <c r="D16" s="208">
        <v>0</v>
      </c>
      <c r="E16" s="29">
        <v>0</v>
      </c>
      <c r="F16" s="208">
        <v>0</v>
      </c>
      <c r="G16" s="29">
        <v>0</v>
      </c>
      <c r="H16" s="208">
        <v>0</v>
      </c>
      <c r="I16" s="158">
        <v>0</v>
      </c>
      <c r="J16" s="274">
        <v>0</v>
      </c>
      <c r="K16" s="29">
        <v>0</v>
      </c>
      <c r="L16" s="208">
        <v>0</v>
      </c>
      <c r="M16" s="29">
        <v>2</v>
      </c>
      <c r="N16" s="208">
        <v>0.0006795786612300374</v>
      </c>
      <c r="O16" s="29">
        <v>2</v>
      </c>
      <c r="P16" s="263">
        <v>0.0004562043795620438</v>
      </c>
      <c r="Q16" s="29">
        <v>0</v>
      </c>
      <c r="R16" s="208">
        <v>0</v>
      </c>
      <c r="S16" s="29">
        <v>0</v>
      </c>
      <c r="T16" s="274">
        <v>0</v>
      </c>
      <c r="U16" s="29">
        <v>4</v>
      </c>
      <c r="V16" s="208">
        <v>0.0004584527220630373</v>
      </c>
      <c r="W16" s="29">
        <v>4</v>
      </c>
      <c r="X16" s="208">
        <v>0.0002232142857142857</v>
      </c>
      <c r="Y16" s="295" t="s">
        <v>331</v>
      </c>
    </row>
    <row r="17" spans="1:25" ht="15">
      <c r="A17" s="206" t="s">
        <v>146</v>
      </c>
      <c r="B17" s="207" t="s">
        <v>147</v>
      </c>
      <c r="C17" s="29">
        <v>1</v>
      </c>
      <c r="D17" s="208">
        <v>0.000282326369282891</v>
      </c>
      <c r="E17" s="29">
        <v>0</v>
      </c>
      <c r="F17" s="208">
        <v>0</v>
      </c>
      <c r="G17" s="29">
        <v>0</v>
      </c>
      <c r="H17" s="208">
        <v>0</v>
      </c>
      <c r="I17" s="158">
        <v>0</v>
      </c>
      <c r="J17" s="274">
        <v>0</v>
      </c>
      <c r="K17" s="29">
        <v>1</v>
      </c>
      <c r="L17" s="208">
        <v>0.0001087547580206634</v>
      </c>
      <c r="M17" s="29">
        <v>3</v>
      </c>
      <c r="N17" s="208">
        <v>0.0010193679918450561</v>
      </c>
      <c r="O17" s="29">
        <v>0</v>
      </c>
      <c r="P17" s="263">
        <v>0</v>
      </c>
      <c r="Q17" s="29">
        <v>1</v>
      </c>
      <c r="R17" s="208">
        <v>0.0007336757153338225</v>
      </c>
      <c r="S17" s="29">
        <v>0</v>
      </c>
      <c r="T17" s="274">
        <v>0</v>
      </c>
      <c r="U17" s="29">
        <v>4</v>
      </c>
      <c r="V17" s="208">
        <v>0.0004584527220630373</v>
      </c>
      <c r="W17" s="29">
        <v>5</v>
      </c>
      <c r="X17" s="208">
        <v>0.00027901785714285713</v>
      </c>
      <c r="Y17" s="295" t="s">
        <v>332</v>
      </c>
    </row>
    <row r="18" spans="1:25" ht="15">
      <c r="A18" s="206" t="s">
        <v>148</v>
      </c>
      <c r="B18" s="207" t="s">
        <v>149</v>
      </c>
      <c r="C18" s="29">
        <v>8</v>
      </c>
      <c r="D18" s="208">
        <v>0.002258610954263128</v>
      </c>
      <c r="E18" s="29">
        <v>8</v>
      </c>
      <c r="F18" s="208">
        <v>0.0017829284599955428</v>
      </c>
      <c r="G18" s="29">
        <v>2</v>
      </c>
      <c r="H18" s="208">
        <v>0.001724137931034483</v>
      </c>
      <c r="I18" s="158">
        <v>0</v>
      </c>
      <c r="J18" s="274">
        <v>0</v>
      </c>
      <c r="K18" s="29">
        <v>18</v>
      </c>
      <c r="L18" s="208">
        <v>0.0019575856443719408</v>
      </c>
      <c r="M18" s="29">
        <v>6</v>
      </c>
      <c r="N18" s="208">
        <v>0.0020387359836901123</v>
      </c>
      <c r="O18" s="29">
        <v>10</v>
      </c>
      <c r="P18" s="263">
        <v>0.002281021897810219</v>
      </c>
      <c r="Q18" s="29">
        <v>2</v>
      </c>
      <c r="R18" s="208">
        <v>0.001467351430667645</v>
      </c>
      <c r="S18" s="29">
        <v>0</v>
      </c>
      <c r="T18" s="274">
        <v>0</v>
      </c>
      <c r="U18" s="29">
        <v>18</v>
      </c>
      <c r="V18" s="208">
        <v>0.0020630372492836677</v>
      </c>
      <c r="W18" s="29">
        <v>36</v>
      </c>
      <c r="X18" s="208">
        <v>0.0020089285714285712</v>
      </c>
      <c r="Y18" s="295" t="s">
        <v>333</v>
      </c>
    </row>
    <row r="19" spans="1:25" ht="15">
      <c r="A19" s="206" t="s">
        <v>150</v>
      </c>
      <c r="B19" s="207" t="s">
        <v>151</v>
      </c>
      <c r="C19" s="29">
        <v>2235</v>
      </c>
      <c r="D19" s="208">
        <v>0.6309994353472614</v>
      </c>
      <c r="E19" s="29">
        <v>2839</v>
      </c>
      <c r="F19" s="208">
        <v>0.6327167372409183</v>
      </c>
      <c r="G19" s="29">
        <v>703</v>
      </c>
      <c r="H19" s="208">
        <v>0.6060344827586207</v>
      </c>
      <c r="I19" s="158">
        <v>5</v>
      </c>
      <c r="J19" s="274">
        <v>0.8333333333333335</v>
      </c>
      <c r="K19" s="29">
        <v>5782</v>
      </c>
      <c r="L19" s="208">
        <v>0.6288200108754758</v>
      </c>
      <c r="M19" s="29">
        <v>2114</v>
      </c>
      <c r="N19" s="208">
        <v>0.7183146449201494</v>
      </c>
      <c r="O19" s="29">
        <v>3229</v>
      </c>
      <c r="P19" s="263">
        <v>0.7365419708029196</v>
      </c>
      <c r="Q19" s="29">
        <v>1003</v>
      </c>
      <c r="R19" s="208">
        <v>0.7358767424798239</v>
      </c>
      <c r="S19" s="29">
        <v>28</v>
      </c>
      <c r="T19" s="274">
        <v>0.8</v>
      </c>
      <c r="U19" s="29">
        <v>6374</v>
      </c>
      <c r="V19" s="208">
        <v>0.7305444126074498</v>
      </c>
      <c r="W19" s="29">
        <v>12156</v>
      </c>
      <c r="X19" s="208">
        <v>0.6783482142857141</v>
      </c>
      <c r="Y19" s="295" t="s">
        <v>334</v>
      </c>
    </row>
    <row r="20" spans="1:25" ht="15">
      <c r="A20" s="206" t="s">
        <v>152</v>
      </c>
      <c r="B20" s="207" t="s">
        <v>153</v>
      </c>
      <c r="C20" s="29">
        <v>90</v>
      </c>
      <c r="D20" s="208">
        <v>0.025409373235460192</v>
      </c>
      <c r="E20" s="29">
        <v>85</v>
      </c>
      <c r="F20" s="208">
        <v>0.01894361488745264</v>
      </c>
      <c r="G20" s="29">
        <v>22</v>
      </c>
      <c r="H20" s="208">
        <v>0.01896551724137931</v>
      </c>
      <c r="I20" s="158">
        <v>0</v>
      </c>
      <c r="J20" s="274">
        <v>0</v>
      </c>
      <c r="K20" s="29">
        <v>197</v>
      </c>
      <c r="L20" s="208">
        <v>0.021424687330070694</v>
      </c>
      <c r="M20" s="29">
        <v>53</v>
      </c>
      <c r="N20" s="208">
        <v>0.01800883452259599</v>
      </c>
      <c r="O20" s="29">
        <v>87</v>
      </c>
      <c r="P20" s="263">
        <v>0.01984489051094891</v>
      </c>
      <c r="Q20" s="29">
        <v>21</v>
      </c>
      <c r="R20" s="208">
        <v>0.015407190022010272</v>
      </c>
      <c r="S20" s="29">
        <v>1</v>
      </c>
      <c r="T20" s="274">
        <v>0.02857142857142857</v>
      </c>
      <c r="U20" s="29">
        <v>162</v>
      </c>
      <c r="V20" s="208">
        <v>0.01856733524355301</v>
      </c>
      <c r="W20" s="29">
        <v>359</v>
      </c>
      <c r="X20" s="208">
        <v>0.020033482142857145</v>
      </c>
      <c r="Y20" s="295" t="s">
        <v>335</v>
      </c>
    </row>
    <row r="21" spans="1:25" ht="15">
      <c r="A21" s="206" t="s">
        <v>154</v>
      </c>
      <c r="B21" s="207" t="s">
        <v>155</v>
      </c>
      <c r="C21" s="29">
        <v>25</v>
      </c>
      <c r="D21" s="208">
        <v>0.007058159232072276</v>
      </c>
      <c r="E21" s="29">
        <v>19</v>
      </c>
      <c r="F21" s="208">
        <v>0.0042344550924894135</v>
      </c>
      <c r="G21" s="29">
        <v>8</v>
      </c>
      <c r="H21" s="208">
        <v>0.006896551724137932</v>
      </c>
      <c r="I21" s="158">
        <v>0</v>
      </c>
      <c r="J21" s="274">
        <v>0</v>
      </c>
      <c r="K21" s="29">
        <v>52</v>
      </c>
      <c r="L21" s="208">
        <v>0.005655247417074497</v>
      </c>
      <c r="M21" s="29">
        <v>26</v>
      </c>
      <c r="N21" s="208">
        <v>0.008834522595990485</v>
      </c>
      <c r="O21" s="29">
        <v>31</v>
      </c>
      <c r="P21" s="263">
        <v>0.007071167883211679</v>
      </c>
      <c r="Q21" s="29">
        <v>6</v>
      </c>
      <c r="R21" s="208">
        <v>0.004402054292002935</v>
      </c>
      <c r="S21" s="29">
        <v>0</v>
      </c>
      <c r="T21" s="274">
        <v>0</v>
      </c>
      <c r="U21" s="29">
        <v>63</v>
      </c>
      <c r="V21" s="208">
        <v>0.007220630372492836</v>
      </c>
      <c r="W21" s="29">
        <v>115</v>
      </c>
      <c r="X21" s="208">
        <v>0.006417410714285714</v>
      </c>
      <c r="Y21" s="295" t="s">
        <v>336</v>
      </c>
    </row>
    <row r="22" spans="1:25" ht="15">
      <c r="A22" s="206" t="s">
        <v>156</v>
      </c>
      <c r="B22" s="207" t="s">
        <v>157</v>
      </c>
      <c r="C22" s="29">
        <v>2</v>
      </c>
      <c r="D22" s="208">
        <v>0.000564652738565782</v>
      </c>
      <c r="E22" s="29">
        <v>3</v>
      </c>
      <c r="F22" s="208">
        <v>0.0006685981724983285</v>
      </c>
      <c r="G22" s="29">
        <v>0</v>
      </c>
      <c r="H22" s="208">
        <v>0</v>
      </c>
      <c r="I22" s="158">
        <v>0</v>
      </c>
      <c r="J22" s="274">
        <v>0</v>
      </c>
      <c r="K22" s="29">
        <v>5</v>
      </c>
      <c r="L22" s="208">
        <v>0.0005437737901033171</v>
      </c>
      <c r="M22" s="29">
        <v>2</v>
      </c>
      <c r="N22" s="208">
        <v>0.0006795786612300374</v>
      </c>
      <c r="O22" s="29">
        <v>0</v>
      </c>
      <c r="P22" s="263">
        <v>0</v>
      </c>
      <c r="Q22" s="29">
        <v>1</v>
      </c>
      <c r="R22" s="208">
        <v>0.0007336757153338225</v>
      </c>
      <c r="S22" s="29">
        <v>0</v>
      </c>
      <c r="T22" s="274">
        <v>0</v>
      </c>
      <c r="U22" s="29">
        <v>3</v>
      </c>
      <c r="V22" s="208">
        <v>0.00034383954154727797</v>
      </c>
      <c r="W22" s="29">
        <v>8</v>
      </c>
      <c r="X22" s="208">
        <v>0.0004464285714285714</v>
      </c>
      <c r="Y22" s="295" t="s">
        <v>337</v>
      </c>
    </row>
    <row r="23" spans="1:25" ht="15">
      <c r="A23" s="206" t="s">
        <v>158</v>
      </c>
      <c r="B23" s="207" t="s">
        <v>159</v>
      </c>
      <c r="C23" s="29">
        <v>4</v>
      </c>
      <c r="D23" s="208">
        <v>0.001129305477131564</v>
      </c>
      <c r="E23" s="29">
        <v>2</v>
      </c>
      <c r="F23" s="208">
        <v>0.0004457321149988857</v>
      </c>
      <c r="G23" s="29">
        <v>1</v>
      </c>
      <c r="H23" s="208">
        <v>0.0008620689655172415</v>
      </c>
      <c r="I23" s="158">
        <v>0</v>
      </c>
      <c r="J23" s="274">
        <v>0</v>
      </c>
      <c r="K23" s="29">
        <v>7</v>
      </c>
      <c r="L23" s="208">
        <v>0.0007612833061446438</v>
      </c>
      <c r="M23" s="29">
        <v>3</v>
      </c>
      <c r="N23" s="208">
        <v>0.0010193679918450561</v>
      </c>
      <c r="O23" s="29">
        <v>1</v>
      </c>
      <c r="P23" s="263">
        <v>0.0002281021897810219</v>
      </c>
      <c r="Q23" s="29">
        <v>2</v>
      </c>
      <c r="R23" s="208">
        <v>0.001467351430667645</v>
      </c>
      <c r="S23" s="29">
        <v>0</v>
      </c>
      <c r="T23" s="274">
        <v>0</v>
      </c>
      <c r="U23" s="29">
        <v>6</v>
      </c>
      <c r="V23" s="208">
        <v>0.0006876790830945559</v>
      </c>
      <c r="W23" s="29">
        <v>13</v>
      </c>
      <c r="X23" s="208">
        <v>0.0007254464285714286</v>
      </c>
      <c r="Y23" s="295" t="s">
        <v>338</v>
      </c>
    </row>
    <row r="24" spans="1:25" ht="28.5">
      <c r="A24" s="206" t="s">
        <v>160</v>
      </c>
      <c r="B24" s="207" t="s">
        <v>161</v>
      </c>
      <c r="C24" s="29">
        <v>12</v>
      </c>
      <c r="D24" s="208">
        <v>0.0033879164313946925</v>
      </c>
      <c r="E24" s="29">
        <v>7</v>
      </c>
      <c r="F24" s="208">
        <v>0.0015600624024961</v>
      </c>
      <c r="G24" s="29">
        <v>2</v>
      </c>
      <c r="H24" s="208">
        <v>0.001724137931034483</v>
      </c>
      <c r="I24" s="158">
        <v>0</v>
      </c>
      <c r="J24" s="274">
        <v>0</v>
      </c>
      <c r="K24" s="29">
        <v>21</v>
      </c>
      <c r="L24" s="208">
        <v>0.002283849918433932</v>
      </c>
      <c r="M24" s="29">
        <v>7</v>
      </c>
      <c r="N24" s="208">
        <v>0.002378525314305131</v>
      </c>
      <c r="O24" s="29">
        <v>7</v>
      </c>
      <c r="P24" s="263">
        <v>0.0015967153284671535</v>
      </c>
      <c r="Q24" s="29">
        <v>3</v>
      </c>
      <c r="R24" s="208">
        <v>0.0022010271460014674</v>
      </c>
      <c r="S24" s="29">
        <v>0</v>
      </c>
      <c r="T24" s="274">
        <v>0</v>
      </c>
      <c r="U24" s="29">
        <v>17</v>
      </c>
      <c r="V24" s="208">
        <v>0.0019484240687679083</v>
      </c>
      <c r="W24" s="29">
        <v>38</v>
      </c>
      <c r="X24" s="208">
        <v>0.002120535714285714</v>
      </c>
      <c r="Y24" s="295" t="s">
        <v>339</v>
      </c>
    </row>
    <row r="25" spans="1:25" ht="15">
      <c r="A25" s="206" t="s">
        <v>162</v>
      </c>
      <c r="B25" s="207" t="s">
        <v>163</v>
      </c>
      <c r="C25" s="29">
        <v>80</v>
      </c>
      <c r="D25" s="208">
        <v>0.02258610954263128</v>
      </c>
      <c r="E25" s="29">
        <v>102</v>
      </c>
      <c r="F25" s="208">
        <v>0.022732337864943167</v>
      </c>
      <c r="G25" s="29">
        <v>31</v>
      </c>
      <c r="H25" s="208">
        <v>0.026724137931034484</v>
      </c>
      <c r="I25" s="158">
        <v>0</v>
      </c>
      <c r="J25" s="274">
        <v>0</v>
      </c>
      <c r="K25" s="29">
        <v>213</v>
      </c>
      <c r="L25" s="208">
        <v>0.023164763458401304</v>
      </c>
      <c r="M25" s="29">
        <v>66</v>
      </c>
      <c r="N25" s="208">
        <v>0.022426095820591234</v>
      </c>
      <c r="O25" s="29">
        <v>90</v>
      </c>
      <c r="P25" s="263">
        <v>0.020529197080291973</v>
      </c>
      <c r="Q25" s="29">
        <v>27</v>
      </c>
      <c r="R25" s="208">
        <v>0.019809244314013204</v>
      </c>
      <c r="S25" s="29">
        <v>0</v>
      </c>
      <c r="T25" s="274">
        <v>0</v>
      </c>
      <c r="U25" s="29">
        <v>183</v>
      </c>
      <c r="V25" s="208">
        <v>0.020974212034383953</v>
      </c>
      <c r="W25" s="29">
        <v>396</v>
      </c>
      <c r="X25" s="208">
        <v>0.022098214285714287</v>
      </c>
      <c r="Y25" s="295" t="s">
        <v>340</v>
      </c>
    </row>
    <row r="26" spans="1:25" ht="15">
      <c r="A26" s="206" t="s">
        <v>164</v>
      </c>
      <c r="B26" s="207" t="s">
        <v>165</v>
      </c>
      <c r="C26" s="29">
        <v>2</v>
      </c>
      <c r="D26" s="208">
        <v>0.000564652738565782</v>
      </c>
      <c r="E26" s="29">
        <v>3</v>
      </c>
      <c r="F26" s="208">
        <v>0.0006685981724983285</v>
      </c>
      <c r="G26" s="29">
        <v>0</v>
      </c>
      <c r="H26" s="208">
        <v>0</v>
      </c>
      <c r="I26" s="158">
        <v>0</v>
      </c>
      <c r="J26" s="274">
        <v>0</v>
      </c>
      <c r="K26" s="29">
        <v>5</v>
      </c>
      <c r="L26" s="208">
        <v>0.0005437737901033171</v>
      </c>
      <c r="M26" s="29">
        <v>3</v>
      </c>
      <c r="N26" s="208">
        <v>0.0010193679918450561</v>
      </c>
      <c r="O26" s="29">
        <v>5</v>
      </c>
      <c r="P26" s="263">
        <v>0.0011405109489051094</v>
      </c>
      <c r="Q26" s="29">
        <v>1</v>
      </c>
      <c r="R26" s="208">
        <v>0.0007336757153338225</v>
      </c>
      <c r="S26" s="29">
        <v>0</v>
      </c>
      <c r="T26" s="274">
        <v>0</v>
      </c>
      <c r="U26" s="29">
        <v>9</v>
      </c>
      <c r="V26" s="208">
        <v>0.0010315186246418338</v>
      </c>
      <c r="W26" s="29">
        <v>14</v>
      </c>
      <c r="X26" s="208">
        <v>0.00078125</v>
      </c>
      <c r="Y26" s="295" t="s">
        <v>341</v>
      </c>
    </row>
    <row r="27" spans="1:25" ht="15">
      <c r="A27" s="206" t="s">
        <v>166</v>
      </c>
      <c r="B27" s="207" t="s">
        <v>167</v>
      </c>
      <c r="C27" s="29">
        <v>86</v>
      </c>
      <c r="D27" s="208">
        <v>0.024280067758328628</v>
      </c>
      <c r="E27" s="29">
        <v>130</v>
      </c>
      <c r="F27" s="208">
        <v>0.02897258747492757</v>
      </c>
      <c r="G27" s="29">
        <v>34</v>
      </c>
      <c r="H27" s="208">
        <v>0.029310344827586206</v>
      </c>
      <c r="I27" s="158">
        <v>0</v>
      </c>
      <c r="J27" s="274">
        <v>0</v>
      </c>
      <c r="K27" s="29">
        <v>250</v>
      </c>
      <c r="L27" s="208">
        <v>0.027188689505165852</v>
      </c>
      <c r="M27" s="29">
        <v>69</v>
      </c>
      <c r="N27" s="208">
        <v>0.023445463812436288</v>
      </c>
      <c r="O27" s="29">
        <v>79</v>
      </c>
      <c r="P27" s="263">
        <v>0.018020072992700725</v>
      </c>
      <c r="Q27" s="29">
        <v>30</v>
      </c>
      <c r="R27" s="208">
        <v>0.022010271460014674</v>
      </c>
      <c r="S27" s="29">
        <v>0</v>
      </c>
      <c r="T27" s="274">
        <v>0</v>
      </c>
      <c r="U27" s="29">
        <v>178</v>
      </c>
      <c r="V27" s="208">
        <v>0.020401146131805162</v>
      </c>
      <c r="W27" s="29">
        <v>428</v>
      </c>
      <c r="X27" s="208">
        <v>0.023883928571428566</v>
      </c>
      <c r="Y27" s="295" t="s">
        <v>342</v>
      </c>
    </row>
    <row r="28" spans="1:25" ht="15.75" thickBot="1">
      <c r="A28" s="199" t="s">
        <v>168</v>
      </c>
      <c r="B28" s="225" t="s">
        <v>169</v>
      </c>
      <c r="C28" s="30">
        <v>121</v>
      </c>
      <c r="D28" s="212">
        <v>0.034161490683229816</v>
      </c>
      <c r="E28" s="30">
        <v>166</v>
      </c>
      <c r="F28" s="212">
        <v>0.03699576554490751</v>
      </c>
      <c r="G28" s="30">
        <v>35</v>
      </c>
      <c r="H28" s="212">
        <v>0.030172413793103446</v>
      </c>
      <c r="I28" s="159">
        <v>0</v>
      </c>
      <c r="J28" s="281">
        <v>0</v>
      </c>
      <c r="K28" s="30">
        <v>322</v>
      </c>
      <c r="L28" s="212">
        <v>0.035019032082653626</v>
      </c>
      <c r="M28" s="30">
        <v>108</v>
      </c>
      <c r="N28" s="212">
        <v>0.03669724770642202</v>
      </c>
      <c r="O28" s="30">
        <v>154</v>
      </c>
      <c r="P28" s="267">
        <v>0.035127737226277364</v>
      </c>
      <c r="Q28" s="30">
        <v>43</v>
      </c>
      <c r="R28" s="212">
        <v>0.031548055759354356</v>
      </c>
      <c r="S28" s="30">
        <v>1</v>
      </c>
      <c r="T28" s="281">
        <v>0.02857142857142857</v>
      </c>
      <c r="U28" s="30">
        <v>306</v>
      </c>
      <c r="V28" s="212">
        <v>0.03507163323782235</v>
      </c>
      <c r="W28" s="30">
        <v>628</v>
      </c>
      <c r="X28" s="212">
        <v>0.03504464285714286</v>
      </c>
      <c r="Y28" s="295" t="s">
        <v>343</v>
      </c>
    </row>
    <row r="29" spans="1:25" ht="15.75" thickBot="1">
      <c r="A29" s="353" t="s">
        <v>89</v>
      </c>
      <c r="B29" s="354"/>
      <c r="C29" s="32">
        <v>3542</v>
      </c>
      <c r="D29" s="64">
        <v>1</v>
      </c>
      <c r="E29" s="32">
        <v>4487</v>
      </c>
      <c r="F29" s="64">
        <v>1</v>
      </c>
      <c r="G29" s="32">
        <v>1160</v>
      </c>
      <c r="H29" s="64">
        <v>1</v>
      </c>
      <c r="I29" s="160">
        <v>6</v>
      </c>
      <c r="J29" s="64">
        <v>1</v>
      </c>
      <c r="K29" s="32">
        <v>9195</v>
      </c>
      <c r="L29" s="63">
        <v>1</v>
      </c>
      <c r="M29" s="32">
        <v>2943</v>
      </c>
      <c r="N29" s="64">
        <v>1</v>
      </c>
      <c r="O29" s="32">
        <v>4384</v>
      </c>
      <c r="P29" s="64">
        <v>1</v>
      </c>
      <c r="Q29" s="32">
        <v>1363</v>
      </c>
      <c r="R29" s="64">
        <v>1</v>
      </c>
      <c r="S29" s="32">
        <v>35</v>
      </c>
      <c r="T29" s="64">
        <v>1</v>
      </c>
      <c r="U29" s="32">
        <v>8725</v>
      </c>
      <c r="V29" s="64">
        <v>1</v>
      </c>
      <c r="W29" s="32">
        <v>17920</v>
      </c>
      <c r="X29" s="64">
        <v>1</v>
      </c>
      <c r="Y29" s="296" t="s">
        <v>116</v>
      </c>
    </row>
    <row r="30" spans="1:24" ht="15">
      <c r="A30" s="276"/>
      <c r="B30" s="88"/>
      <c r="C30" s="127"/>
      <c r="D30" s="277"/>
      <c r="E30" s="127"/>
      <c r="F30" s="277"/>
      <c r="G30" s="127"/>
      <c r="H30" s="277"/>
      <c r="I30" s="282"/>
      <c r="J30" s="277"/>
      <c r="K30" s="127"/>
      <c r="L30" s="277"/>
      <c r="M30" s="127"/>
      <c r="N30" s="277"/>
      <c r="O30" s="127"/>
      <c r="P30" s="277"/>
      <c r="Q30" s="127"/>
      <c r="R30" s="277"/>
      <c r="S30" s="127"/>
      <c r="T30" s="277"/>
      <c r="U30" s="127"/>
      <c r="V30" s="277"/>
      <c r="W30" s="74"/>
      <c r="X30" s="74"/>
    </row>
    <row r="31" spans="1:24" ht="15">
      <c r="A31" s="89" t="s">
        <v>95</v>
      </c>
      <c r="B31" s="74"/>
      <c r="C31" s="325">
        <f aca="true" t="shared" si="0" ref="C31:X31">SUM(C7:C28)</f>
        <v>3542</v>
      </c>
      <c r="D31" s="325">
        <f t="shared" si="0"/>
        <v>1</v>
      </c>
      <c r="E31" s="78">
        <f t="shared" si="0"/>
        <v>4487</v>
      </c>
      <c r="F31" s="325">
        <f t="shared" si="0"/>
        <v>1.0000000000000002</v>
      </c>
      <c r="G31" s="78">
        <f t="shared" si="0"/>
        <v>1160</v>
      </c>
      <c r="H31" s="325">
        <f t="shared" si="0"/>
        <v>0.9999999999999998</v>
      </c>
      <c r="I31" s="74">
        <f t="shared" si="0"/>
        <v>6</v>
      </c>
      <c r="J31" s="325">
        <f t="shared" si="0"/>
        <v>1</v>
      </c>
      <c r="K31" s="78">
        <f t="shared" si="0"/>
        <v>9195</v>
      </c>
      <c r="L31" s="325">
        <f t="shared" si="0"/>
        <v>1</v>
      </c>
      <c r="M31" s="78">
        <f t="shared" si="0"/>
        <v>2943</v>
      </c>
      <c r="N31" s="325">
        <f t="shared" si="0"/>
        <v>0.9999999999999999</v>
      </c>
      <c r="O31" s="78">
        <f t="shared" si="0"/>
        <v>4384</v>
      </c>
      <c r="P31" s="325">
        <f t="shared" si="0"/>
        <v>0.9999999999999999</v>
      </c>
      <c r="Q31" s="78">
        <f t="shared" si="0"/>
        <v>1363</v>
      </c>
      <c r="R31" s="325">
        <f t="shared" si="0"/>
        <v>0.9999999999999999</v>
      </c>
      <c r="S31" s="74">
        <f t="shared" si="0"/>
        <v>35</v>
      </c>
      <c r="T31" s="325">
        <f t="shared" si="0"/>
        <v>1</v>
      </c>
      <c r="U31" s="74">
        <f t="shared" si="0"/>
        <v>8725</v>
      </c>
      <c r="V31" s="325">
        <f t="shared" si="0"/>
        <v>1</v>
      </c>
      <c r="W31" s="78">
        <f t="shared" si="0"/>
        <v>17920</v>
      </c>
      <c r="X31" s="325">
        <f t="shared" si="0"/>
        <v>0.9999999999999997</v>
      </c>
    </row>
    <row r="32" spans="1:24" ht="15">
      <c r="A32" s="90" t="s">
        <v>96</v>
      </c>
      <c r="B32" s="74"/>
      <c r="C32" s="78"/>
      <c r="D32" s="74"/>
      <c r="E32" s="78"/>
      <c r="F32" s="74"/>
      <c r="G32" s="78"/>
      <c r="H32" s="74"/>
      <c r="I32" s="74"/>
      <c r="J32" s="74"/>
      <c r="K32" s="78"/>
      <c r="L32" s="74"/>
      <c r="M32" s="78"/>
      <c r="N32" s="74"/>
      <c r="O32" s="78"/>
      <c r="P32" s="88"/>
      <c r="Q32" s="127"/>
      <c r="R32" s="88"/>
      <c r="S32" s="74"/>
      <c r="T32" s="78"/>
      <c r="U32" s="74"/>
      <c r="V32" s="74"/>
      <c r="W32" s="74"/>
      <c r="X32" s="74"/>
    </row>
    <row r="33" spans="1:24" ht="15">
      <c r="A33" s="41"/>
      <c r="B33" s="41"/>
      <c r="C33" s="161"/>
      <c r="D33" s="41"/>
      <c r="E33" s="161"/>
      <c r="F33" s="41"/>
      <c r="G33" s="161"/>
      <c r="H33" s="41"/>
      <c r="I33" s="41"/>
      <c r="J33" s="41"/>
      <c r="K33" s="161"/>
      <c r="L33" s="161"/>
      <c r="M33" s="161"/>
      <c r="N33" s="41"/>
      <c r="O33" s="161"/>
      <c r="P33" s="162"/>
      <c r="Q33" s="163"/>
      <c r="R33" s="162"/>
      <c r="S33" s="41"/>
      <c r="T33" s="161"/>
      <c r="U33" s="41"/>
      <c r="V33" s="41"/>
      <c r="W33" s="41"/>
      <c r="X33" s="41"/>
    </row>
    <row r="34" spans="1:24" ht="15">
      <c r="A34" s="74"/>
      <c r="B34" s="74"/>
      <c r="C34" s="78"/>
      <c r="D34" s="74"/>
      <c r="E34" s="78"/>
      <c r="F34" s="74"/>
      <c r="G34" s="78"/>
      <c r="H34" s="74"/>
      <c r="I34" s="74"/>
      <c r="J34" s="74"/>
      <c r="K34" s="78"/>
      <c r="L34" s="74"/>
      <c r="M34" s="78"/>
      <c r="N34" s="74"/>
      <c r="O34" s="78"/>
      <c r="P34" s="74"/>
      <c r="Q34" s="78"/>
      <c r="R34" s="74"/>
      <c r="S34" s="74"/>
      <c r="T34" s="78"/>
      <c r="U34" s="74"/>
      <c r="V34" s="74"/>
      <c r="W34" s="74"/>
      <c r="X34" s="74"/>
    </row>
    <row r="35" spans="1:24" ht="15">
      <c r="A35" s="74"/>
      <c r="B35" s="74"/>
      <c r="C35" s="78"/>
      <c r="D35" s="74"/>
      <c r="E35" s="78"/>
      <c r="F35" s="74"/>
      <c r="G35" s="78"/>
      <c r="H35" s="74"/>
      <c r="I35" s="74"/>
      <c r="J35" s="74"/>
      <c r="K35" s="78"/>
      <c r="L35" s="74"/>
      <c r="M35" s="78"/>
      <c r="N35" s="74"/>
      <c r="O35" s="78"/>
      <c r="P35" s="74"/>
      <c r="Q35" s="78"/>
      <c r="R35" s="74"/>
      <c r="S35" s="74"/>
      <c r="T35" s="78"/>
      <c r="U35" s="74"/>
      <c r="V35" s="74"/>
      <c r="W35" s="74"/>
      <c r="X35" s="74"/>
    </row>
    <row r="36" spans="1:24" ht="15">
      <c r="A36" s="74"/>
      <c r="B36" s="74"/>
      <c r="C36" s="78"/>
      <c r="D36" s="74"/>
      <c r="E36" s="78"/>
      <c r="F36" s="74"/>
      <c r="G36" s="78"/>
      <c r="H36" s="74"/>
      <c r="I36" s="74"/>
      <c r="J36" s="74"/>
      <c r="K36" s="78"/>
      <c r="L36" s="74"/>
      <c r="M36" s="78"/>
      <c r="N36" s="74"/>
      <c r="O36" s="78"/>
      <c r="P36" s="74"/>
      <c r="Q36" s="78"/>
      <c r="R36" s="74"/>
      <c r="S36" s="74"/>
      <c r="T36" s="78"/>
      <c r="U36" s="74"/>
      <c r="V36" s="74"/>
      <c r="W36" s="74"/>
      <c r="X36" s="74"/>
    </row>
    <row r="37" spans="1:24" ht="15">
      <c r="A37" s="74"/>
      <c r="B37" s="74"/>
      <c r="C37" s="78"/>
      <c r="D37" s="74"/>
      <c r="E37" s="78"/>
      <c r="F37" s="74"/>
      <c r="G37" s="78"/>
      <c r="H37" s="74"/>
      <c r="I37" s="74"/>
      <c r="J37" s="74"/>
      <c r="K37" s="78"/>
      <c r="L37" s="74"/>
      <c r="M37" s="78"/>
      <c r="N37" s="74"/>
      <c r="O37" s="78"/>
      <c r="P37" s="74"/>
      <c r="Q37" s="78"/>
      <c r="R37" s="74"/>
      <c r="S37" s="74"/>
      <c r="T37" s="78"/>
      <c r="U37" s="74"/>
      <c r="V37" s="74"/>
      <c r="W37" s="74"/>
      <c r="X37" s="74"/>
    </row>
    <row r="38" spans="1:24" ht="15">
      <c r="A38" s="74"/>
      <c r="B38" s="74"/>
      <c r="C38" s="78"/>
      <c r="D38" s="74"/>
      <c r="E38" s="78"/>
      <c r="F38" s="74"/>
      <c r="G38" s="78"/>
      <c r="H38" s="74"/>
      <c r="I38" s="74"/>
      <c r="J38" s="74"/>
      <c r="K38" s="78"/>
      <c r="L38" s="74"/>
      <c r="M38" s="78"/>
      <c r="N38" s="74"/>
      <c r="O38" s="78"/>
      <c r="P38" s="74"/>
      <c r="Q38" s="78"/>
      <c r="R38" s="74"/>
      <c r="S38" s="74"/>
      <c r="T38" s="78"/>
      <c r="U38" s="74"/>
      <c r="V38" s="74"/>
      <c r="W38" s="74"/>
      <c r="X38" s="74"/>
    </row>
    <row r="39" spans="1:24" ht="15">
      <c r="A39" s="74"/>
      <c r="B39" s="74"/>
      <c r="C39" s="78"/>
      <c r="D39" s="74"/>
      <c r="E39" s="78"/>
      <c r="F39" s="74"/>
      <c r="G39" s="78"/>
      <c r="H39" s="74"/>
      <c r="I39" s="74"/>
      <c r="J39" s="74"/>
      <c r="K39" s="78"/>
      <c r="L39" s="74"/>
      <c r="M39" s="78"/>
      <c r="N39" s="74"/>
      <c r="O39" s="78"/>
      <c r="P39" s="74"/>
      <c r="Q39" s="74"/>
      <c r="R39" s="74"/>
      <c r="S39" s="74"/>
      <c r="T39" s="74"/>
      <c r="U39" s="74"/>
      <c r="V39" s="74"/>
      <c r="W39" s="74"/>
      <c r="X39" s="74"/>
    </row>
    <row r="40" spans="1:24" ht="15">
      <c r="A40" s="74"/>
      <c r="B40" s="74"/>
      <c r="C40" s="78"/>
      <c r="D40" s="74"/>
      <c r="E40" s="78"/>
      <c r="F40" s="74"/>
      <c r="G40" s="78"/>
      <c r="H40" s="74"/>
      <c r="I40" s="74"/>
      <c r="J40" s="74"/>
      <c r="K40" s="78"/>
      <c r="L40" s="74"/>
      <c r="M40" s="78"/>
      <c r="N40" s="74"/>
      <c r="O40" s="78"/>
      <c r="P40" s="74"/>
      <c r="Q40" s="74"/>
      <c r="R40" s="74"/>
      <c r="S40" s="74"/>
      <c r="T40" s="74"/>
      <c r="U40" s="74"/>
      <c r="V40" s="74"/>
      <c r="W40" s="74"/>
      <c r="X40" s="74"/>
    </row>
    <row r="41" spans="1:24" ht="15">
      <c r="A41" s="74"/>
      <c r="B41" s="74"/>
      <c r="C41" s="78"/>
      <c r="D41" s="74"/>
      <c r="E41" s="78"/>
      <c r="F41" s="74"/>
      <c r="G41" s="78"/>
      <c r="H41" s="74"/>
      <c r="I41" s="74"/>
      <c r="J41" s="74"/>
      <c r="K41" s="78"/>
      <c r="L41" s="74"/>
      <c r="M41" s="78"/>
      <c r="N41" s="74"/>
      <c r="O41" s="78"/>
      <c r="P41" s="74"/>
      <c r="Q41" s="84"/>
      <c r="R41" s="74"/>
      <c r="S41" s="84"/>
      <c r="T41" s="74"/>
      <c r="U41" s="84"/>
      <c r="V41" s="78"/>
      <c r="W41" s="78"/>
      <c r="X41" s="78"/>
    </row>
    <row r="42" spans="1:24" ht="15">
      <c r="A42" s="74"/>
      <c r="B42" s="74"/>
      <c r="C42" s="78"/>
      <c r="D42" s="74"/>
      <c r="E42" s="78"/>
      <c r="F42" s="74"/>
      <c r="G42" s="78"/>
      <c r="H42" s="74"/>
      <c r="I42" s="74"/>
      <c r="J42" s="74"/>
      <c r="K42" s="78"/>
      <c r="L42" s="74"/>
      <c r="M42" s="78"/>
      <c r="N42" s="74"/>
      <c r="O42" s="78"/>
      <c r="P42" s="74"/>
      <c r="Q42" s="84"/>
      <c r="R42" s="74"/>
      <c r="S42" s="84"/>
      <c r="T42" s="74"/>
      <c r="U42" s="84"/>
      <c r="V42" s="78"/>
      <c r="W42" s="78"/>
      <c r="X42" s="78"/>
    </row>
    <row r="43" spans="1:24" ht="15">
      <c r="A43" s="74"/>
      <c r="B43" s="74"/>
      <c r="C43" s="78"/>
      <c r="D43" s="74"/>
      <c r="E43" s="78"/>
      <c r="F43" s="74"/>
      <c r="G43" s="78"/>
      <c r="H43" s="74"/>
      <c r="I43" s="74"/>
      <c r="J43" s="74"/>
      <c r="K43" s="78"/>
      <c r="L43" s="74"/>
      <c r="M43" s="78"/>
      <c r="N43" s="74"/>
      <c r="O43" s="78"/>
      <c r="P43" s="74"/>
      <c r="Q43" s="84"/>
      <c r="R43" s="74"/>
      <c r="S43" s="84"/>
      <c r="T43" s="74"/>
      <c r="U43" s="84"/>
      <c r="V43" s="78"/>
      <c r="W43" s="78"/>
      <c r="X43" s="78"/>
    </row>
    <row r="44" spans="1:24" ht="15">
      <c r="A44" s="74"/>
      <c r="B44" s="74"/>
      <c r="C44" s="78"/>
      <c r="D44" s="74"/>
      <c r="E44" s="78"/>
      <c r="F44" s="74"/>
      <c r="G44" s="78"/>
      <c r="H44" s="74"/>
      <c r="I44" s="74"/>
      <c r="J44" s="74"/>
      <c r="K44" s="78"/>
      <c r="L44" s="74"/>
      <c r="M44" s="78"/>
      <c r="N44" s="74"/>
      <c r="O44" s="78"/>
      <c r="P44" s="74"/>
      <c r="Q44" s="84"/>
      <c r="R44" s="74"/>
      <c r="S44" s="84"/>
      <c r="T44" s="74"/>
      <c r="U44" s="84"/>
      <c r="V44" s="78"/>
      <c r="W44" s="78"/>
      <c r="X44" s="78"/>
    </row>
    <row r="45" spans="1:24" ht="15">
      <c r="A45" s="74"/>
      <c r="B45" s="74"/>
      <c r="C45" s="78"/>
      <c r="D45" s="74"/>
      <c r="E45" s="78"/>
      <c r="F45" s="74"/>
      <c r="G45" s="78"/>
      <c r="H45" s="74"/>
      <c r="I45" s="74"/>
      <c r="J45" s="74"/>
      <c r="K45" s="78"/>
      <c r="L45" s="74"/>
      <c r="M45" s="78"/>
      <c r="N45" s="74"/>
      <c r="O45" s="78"/>
      <c r="P45" s="74"/>
      <c r="Q45" s="84"/>
      <c r="R45" s="74"/>
      <c r="S45" s="84"/>
      <c r="T45" s="74"/>
      <c r="U45" s="84"/>
      <c r="V45" s="78"/>
      <c r="W45" s="78"/>
      <c r="X45" s="78"/>
    </row>
    <row r="46" spans="1:24" ht="15">
      <c r="A46" s="74"/>
      <c r="B46" s="74"/>
      <c r="C46" s="78"/>
      <c r="D46" s="74"/>
      <c r="E46" s="78"/>
      <c r="F46" s="74"/>
      <c r="G46" s="78"/>
      <c r="H46" s="74"/>
      <c r="I46" s="74"/>
      <c r="J46" s="74"/>
      <c r="K46" s="78"/>
      <c r="L46" s="74"/>
      <c r="M46" s="78"/>
      <c r="N46" s="74"/>
      <c r="O46" s="78"/>
      <c r="P46" s="74"/>
      <c r="Q46" s="84"/>
      <c r="R46" s="74"/>
      <c r="S46" s="84"/>
      <c r="T46" s="74"/>
      <c r="U46" s="84"/>
      <c r="V46" s="78"/>
      <c r="W46" s="78"/>
      <c r="X46" s="78"/>
    </row>
    <row r="47" spans="1:24" ht="15">
      <c r="A47" s="74"/>
      <c r="B47" s="74"/>
      <c r="C47" s="78"/>
      <c r="D47" s="74"/>
      <c r="E47" s="78"/>
      <c r="F47" s="74"/>
      <c r="G47" s="78"/>
      <c r="H47" s="74"/>
      <c r="I47" s="74"/>
      <c r="J47" s="74"/>
      <c r="K47" s="78"/>
      <c r="L47" s="74"/>
      <c r="M47" s="78"/>
      <c r="N47" s="74"/>
      <c r="O47" s="78"/>
      <c r="P47" s="74"/>
      <c r="Q47" s="84"/>
      <c r="R47" s="74"/>
      <c r="S47" s="84"/>
      <c r="T47" s="74"/>
      <c r="U47" s="84"/>
      <c r="V47" s="78"/>
      <c r="W47" s="78"/>
      <c r="X47" s="78"/>
    </row>
    <row r="48" spans="1:24" ht="15">
      <c r="A48" s="74"/>
      <c r="B48" s="74"/>
      <c r="C48" s="78"/>
      <c r="D48" s="74"/>
      <c r="E48" s="78"/>
      <c r="F48" s="74"/>
      <c r="G48" s="78"/>
      <c r="H48" s="74"/>
      <c r="I48" s="74"/>
      <c r="J48" s="74"/>
      <c r="K48" s="78"/>
      <c r="L48" s="74"/>
      <c r="M48" s="78"/>
      <c r="N48" s="74"/>
      <c r="O48" s="78"/>
      <c r="P48" s="74"/>
      <c r="Q48" s="84"/>
      <c r="R48" s="74"/>
      <c r="S48" s="84"/>
      <c r="T48" s="74"/>
      <c r="U48" s="84"/>
      <c r="V48" s="78"/>
      <c r="W48" s="78"/>
      <c r="X48" s="78"/>
    </row>
    <row r="49" spans="1:24" ht="15">
      <c r="A49" s="74"/>
      <c r="B49" s="74"/>
      <c r="C49" s="78"/>
      <c r="D49" s="74"/>
      <c r="E49" s="78"/>
      <c r="F49" s="74"/>
      <c r="G49" s="78"/>
      <c r="H49" s="74"/>
      <c r="I49" s="74"/>
      <c r="J49" s="74"/>
      <c r="K49" s="78"/>
      <c r="L49" s="74"/>
      <c r="M49" s="78"/>
      <c r="N49" s="74"/>
      <c r="O49" s="78"/>
      <c r="P49" s="74"/>
      <c r="Q49" s="84"/>
      <c r="R49" s="74"/>
      <c r="S49" s="84"/>
      <c r="T49" s="74"/>
      <c r="U49" s="84"/>
      <c r="V49" s="78"/>
      <c r="W49" s="78"/>
      <c r="X49" s="78"/>
    </row>
    <row r="50" spans="1:24" ht="15">
      <c r="A50" s="74"/>
      <c r="B50" s="74"/>
      <c r="C50" s="78"/>
      <c r="D50" s="74"/>
      <c r="E50" s="78"/>
      <c r="F50" s="74"/>
      <c r="G50" s="78"/>
      <c r="H50" s="74"/>
      <c r="I50" s="74"/>
      <c r="J50" s="74"/>
      <c r="K50" s="78"/>
      <c r="L50" s="74"/>
      <c r="M50" s="78"/>
      <c r="N50" s="74"/>
      <c r="O50" s="78"/>
      <c r="P50" s="74"/>
      <c r="Q50" s="84"/>
      <c r="R50" s="74"/>
      <c r="S50" s="84"/>
      <c r="T50" s="74"/>
      <c r="U50" s="84"/>
      <c r="V50" s="78"/>
      <c r="W50" s="78"/>
      <c r="X50" s="78"/>
    </row>
    <row r="51" spans="1:24" ht="15">
      <c r="A51" s="74"/>
      <c r="B51" s="74"/>
      <c r="C51" s="78"/>
      <c r="D51" s="74"/>
      <c r="E51" s="78"/>
      <c r="F51" s="74"/>
      <c r="G51" s="78"/>
      <c r="H51" s="74"/>
      <c r="I51" s="74"/>
      <c r="J51" s="74"/>
      <c r="K51" s="78"/>
      <c r="L51" s="74"/>
      <c r="M51" s="78"/>
      <c r="N51" s="74"/>
      <c r="O51" s="78"/>
      <c r="P51" s="74"/>
      <c r="Q51" s="84"/>
      <c r="R51" s="74"/>
      <c r="S51" s="84"/>
      <c r="T51" s="74"/>
      <c r="U51" s="84"/>
      <c r="V51" s="78"/>
      <c r="W51" s="78"/>
      <c r="X51" s="78"/>
    </row>
    <row r="52" spans="1:24" ht="15">
      <c r="A52" s="74"/>
      <c r="B52" s="74"/>
      <c r="C52" s="78"/>
      <c r="D52" s="74"/>
      <c r="E52" s="78"/>
      <c r="F52" s="74"/>
      <c r="G52" s="78"/>
      <c r="H52" s="74"/>
      <c r="I52" s="74"/>
      <c r="J52" s="74"/>
      <c r="K52" s="78"/>
      <c r="L52" s="74"/>
      <c r="M52" s="78"/>
      <c r="N52" s="74"/>
      <c r="O52" s="78"/>
      <c r="P52" s="74"/>
      <c r="Q52" s="84"/>
      <c r="R52" s="74"/>
      <c r="S52" s="84"/>
      <c r="T52" s="74"/>
      <c r="U52" s="84"/>
      <c r="V52" s="78"/>
      <c r="W52" s="78"/>
      <c r="X52" s="78"/>
    </row>
    <row r="53" spans="1:24" ht="15">
      <c r="A53" s="74"/>
      <c r="B53" s="74"/>
      <c r="C53" s="78"/>
      <c r="D53" s="74"/>
      <c r="E53" s="78"/>
      <c r="F53" s="74"/>
      <c r="G53" s="78"/>
      <c r="H53" s="74"/>
      <c r="I53" s="74"/>
      <c r="J53" s="74"/>
      <c r="K53" s="78"/>
      <c r="L53" s="74"/>
      <c r="M53" s="78"/>
      <c r="N53" s="74"/>
      <c r="O53" s="78"/>
      <c r="P53" s="74"/>
      <c r="Q53" s="84"/>
      <c r="R53" s="74"/>
      <c r="S53" s="84"/>
      <c r="T53" s="74"/>
      <c r="U53" s="84"/>
      <c r="V53" s="78"/>
      <c r="W53" s="78"/>
      <c r="X53" s="78"/>
    </row>
    <row r="54" spans="1:24" ht="15">
      <c r="A54" s="74"/>
      <c r="B54" s="74"/>
      <c r="C54" s="78"/>
      <c r="D54" s="74"/>
      <c r="E54" s="78"/>
      <c r="F54" s="74"/>
      <c r="G54" s="78"/>
      <c r="H54" s="74"/>
      <c r="I54" s="74"/>
      <c r="J54" s="74"/>
      <c r="K54" s="78"/>
      <c r="L54" s="74"/>
      <c r="M54" s="78"/>
      <c r="N54" s="74"/>
      <c r="O54" s="78"/>
      <c r="P54" s="74"/>
      <c r="Q54" s="84"/>
      <c r="R54" s="74"/>
      <c r="S54" s="84"/>
      <c r="T54" s="74"/>
      <c r="U54" s="84"/>
      <c r="V54" s="78"/>
      <c r="W54" s="78"/>
      <c r="X54" s="78"/>
    </row>
    <row r="55" spans="1:24" ht="15">
      <c r="A55" s="74"/>
      <c r="B55" s="74"/>
      <c r="C55" s="78"/>
      <c r="D55" s="74"/>
      <c r="E55" s="78"/>
      <c r="F55" s="74"/>
      <c r="G55" s="78"/>
      <c r="H55" s="74"/>
      <c r="I55" s="74"/>
      <c r="J55" s="74"/>
      <c r="K55" s="78"/>
      <c r="L55" s="74"/>
      <c r="M55" s="78"/>
      <c r="N55" s="74"/>
      <c r="O55" s="78"/>
      <c r="P55" s="74"/>
      <c r="Q55" s="84"/>
      <c r="R55" s="74"/>
      <c r="S55" s="84"/>
      <c r="T55" s="74"/>
      <c r="U55" s="84"/>
      <c r="V55" s="78"/>
      <c r="W55" s="78"/>
      <c r="X55" s="78"/>
    </row>
    <row r="56" spans="1:24" ht="15">
      <c r="A56" s="74"/>
      <c r="B56" s="74"/>
      <c r="C56" s="78"/>
      <c r="D56" s="74"/>
      <c r="E56" s="78"/>
      <c r="F56" s="74"/>
      <c r="G56" s="78"/>
      <c r="H56" s="74"/>
      <c r="I56" s="74"/>
      <c r="J56" s="74"/>
      <c r="K56" s="78"/>
      <c r="L56" s="74"/>
      <c r="M56" s="78"/>
      <c r="N56" s="74"/>
      <c r="O56" s="78"/>
      <c r="P56" s="74"/>
      <c r="Q56" s="84"/>
      <c r="R56" s="74"/>
      <c r="S56" s="84"/>
      <c r="T56" s="74"/>
      <c r="U56" s="84"/>
      <c r="V56" s="78"/>
      <c r="W56" s="78"/>
      <c r="X56" s="78"/>
    </row>
    <row r="57" spans="1:24" ht="15">
      <c r="A57" s="74"/>
      <c r="B57" s="74"/>
      <c r="C57" s="78"/>
      <c r="D57" s="74"/>
      <c r="E57" s="78"/>
      <c r="F57" s="74"/>
      <c r="G57" s="78"/>
      <c r="H57" s="74"/>
      <c r="I57" s="74"/>
      <c r="J57" s="74"/>
      <c r="K57" s="78"/>
      <c r="L57" s="74"/>
      <c r="M57" s="78"/>
      <c r="N57" s="74"/>
      <c r="O57" s="78"/>
      <c r="P57" s="74"/>
      <c r="Q57" s="84"/>
      <c r="R57" s="74"/>
      <c r="S57" s="84"/>
      <c r="T57" s="74"/>
      <c r="U57" s="84"/>
      <c r="V57" s="78"/>
      <c r="W57" s="78"/>
      <c r="X57" s="78"/>
    </row>
    <row r="58" spans="1:24" ht="15">
      <c r="A58" s="74"/>
      <c r="B58" s="74"/>
      <c r="C58" s="78"/>
      <c r="D58" s="74"/>
      <c r="E58" s="78"/>
      <c r="F58" s="74"/>
      <c r="G58" s="78"/>
      <c r="H58" s="74"/>
      <c r="I58" s="74"/>
      <c r="J58" s="74"/>
      <c r="K58" s="78"/>
      <c r="L58" s="74"/>
      <c r="M58" s="78"/>
      <c r="N58" s="74"/>
      <c r="O58" s="78"/>
      <c r="P58" s="74"/>
      <c r="Q58" s="84"/>
      <c r="R58" s="74"/>
      <c r="S58" s="84"/>
      <c r="T58" s="74"/>
      <c r="U58" s="84"/>
      <c r="V58" s="78"/>
      <c r="W58" s="84"/>
      <c r="X58" s="84"/>
    </row>
    <row r="59" spans="1:24" ht="15">
      <c r="A59" s="74"/>
      <c r="B59" s="74"/>
      <c r="C59" s="78"/>
      <c r="D59" s="74"/>
      <c r="E59" s="78"/>
      <c r="F59" s="74"/>
      <c r="G59" s="78"/>
      <c r="H59" s="74"/>
      <c r="I59" s="74"/>
      <c r="J59" s="74"/>
      <c r="K59" s="78"/>
      <c r="L59" s="74"/>
      <c r="M59" s="78"/>
      <c r="N59" s="74"/>
      <c r="O59" s="78"/>
      <c r="P59" s="74"/>
      <c r="Q59" s="84"/>
      <c r="R59" s="74"/>
      <c r="S59" s="84"/>
      <c r="T59" s="74"/>
      <c r="U59" s="84"/>
      <c r="V59" s="78"/>
      <c r="W59" s="78"/>
      <c r="X59" s="78"/>
    </row>
    <row r="60" spans="1:24" ht="15">
      <c r="A60" s="74"/>
      <c r="B60" s="74"/>
      <c r="C60" s="78"/>
      <c r="D60" s="74"/>
      <c r="E60" s="78"/>
      <c r="F60" s="74"/>
      <c r="G60" s="78"/>
      <c r="H60" s="74"/>
      <c r="I60" s="74"/>
      <c r="J60" s="74"/>
      <c r="K60" s="78"/>
      <c r="L60" s="74"/>
      <c r="M60" s="78"/>
      <c r="N60" s="74"/>
      <c r="O60" s="78"/>
      <c r="P60" s="74"/>
      <c r="Q60" s="84"/>
      <c r="R60" s="74"/>
      <c r="S60" s="84"/>
      <c r="T60" s="74"/>
      <c r="U60" s="84"/>
      <c r="V60" s="78"/>
      <c r="W60" s="74"/>
      <c r="X60" s="74"/>
    </row>
    <row r="61" spans="1:24" ht="15">
      <c r="A61" s="74"/>
      <c r="B61" s="74"/>
      <c r="C61" s="78"/>
      <c r="D61" s="74"/>
      <c r="E61" s="78"/>
      <c r="F61" s="74"/>
      <c r="G61" s="78"/>
      <c r="H61" s="74"/>
      <c r="I61" s="74"/>
      <c r="J61" s="74"/>
      <c r="K61" s="78"/>
      <c r="L61" s="74"/>
      <c r="M61" s="78"/>
      <c r="N61" s="74"/>
      <c r="O61" s="78"/>
      <c r="P61" s="74"/>
      <c r="Q61" s="84"/>
      <c r="R61" s="74"/>
      <c r="S61" s="84"/>
      <c r="T61" s="74"/>
      <c r="U61" s="84"/>
      <c r="V61" s="78"/>
      <c r="W61" s="74"/>
      <c r="X61" s="74"/>
    </row>
    <row r="62" spans="1:24" ht="15">
      <c r="A62" s="74"/>
      <c r="B62" s="74"/>
      <c r="C62" s="84"/>
      <c r="D62" s="74"/>
      <c r="E62" s="84"/>
      <c r="F62" s="74"/>
      <c r="G62" s="84"/>
      <c r="H62" s="74"/>
      <c r="I62" s="84"/>
      <c r="J62" s="74"/>
      <c r="K62" s="84"/>
      <c r="L62" s="74"/>
      <c r="M62" s="84"/>
      <c r="N62" s="74"/>
      <c r="O62" s="84"/>
      <c r="P62" s="74"/>
      <c r="Q62" s="84"/>
      <c r="R62" s="74"/>
      <c r="S62" s="84"/>
      <c r="T62" s="74"/>
      <c r="U62" s="84"/>
      <c r="V62" s="78"/>
      <c r="W62" s="74"/>
      <c r="X62" s="74"/>
    </row>
    <row r="63" spans="1:24" ht="15">
      <c r="A63" s="74"/>
      <c r="B63" s="74"/>
      <c r="C63" s="84"/>
      <c r="D63" s="74"/>
      <c r="E63" s="84"/>
      <c r="F63" s="74"/>
      <c r="G63" s="84"/>
      <c r="H63" s="74"/>
      <c r="I63" s="84"/>
      <c r="J63" s="74"/>
      <c r="K63" s="84"/>
      <c r="L63" s="74"/>
      <c r="M63" s="84"/>
      <c r="N63" s="74"/>
      <c r="O63" s="84"/>
      <c r="P63" s="74"/>
      <c r="Q63" s="84"/>
      <c r="R63" s="74"/>
      <c r="S63" s="84"/>
      <c r="T63" s="74"/>
      <c r="U63" s="84"/>
      <c r="V63" s="78"/>
      <c r="W63" s="14"/>
      <c r="X63" s="14"/>
    </row>
    <row r="64" spans="1:24" ht="1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78"/>
      <c r="P64" s="74"/>
      <c r="Q64" s="14"/>
      <c r="R64" s="14"/>
      <c r="S64" s="14"/>
      <c r="T64" s="14"/>
      <c r="U64" s="14"/>
      <c r="V64" s="14"/>
      <c r="W64" s="14"/>
      <c r="X64" s="14"/>
    </row>
    <row r="65" spans="1:24" ht="1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78"/>
      <c r="P65" s="74"/>
      <c r="Q65" s="14"/>
      <c r="R65" s="14"/>
      <c r="S65" s="14"/>
      <c r="T65" s="14"/>
      <c r="U65" s="14"/>
      <c r="V65" s="14"/>
      <c r="W65" s="14"/>
      <c r="X65" s="14"/>
    </row>
    <row r="66" spans="1:24" ht="15">
      <c r="A66" s="74"/>
      <c r="B66" s="7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78"/>
      <c r="P66" s="74"/>
      <c r="Q66" s="14"/>
      <c r="R66" s="14"/>
      <c r="S66" s="14"/>
      <c r="T66" s="14"/>
      <c r="U66" s="14"/>
      <c r="V66" s="14"/>
      <c r="W66" s="14"/>
      <c r="X66" s="14"/>
    </row>
    <row r="67" spans="1:24" ht="15">
      <c r="A67" s="74"/>
      <c r="B67" s="7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78"/>
      <c r="P67" s="74"/>
      <c r="Q67" s="14"/>
      <c r="R67" s="14"/>
      <c r="S67" s="14"/>
      <c r="T67" s="14"/>
      <c r="U67" s="14"/>
      <c r="V67" s="14"/>
      <c r="W67" s="14"/>
      <c r="X67" s="14"/>
    </row>
    <row r="68" spans="1:24" ht="15">
      <c r="A68" s="74"/>
      <c r="B68" s="7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78"/>
      <c r="P68" s="74"/>
      <c r="Q68" s="14"/>
      <c r="R68" s="14"/>
      <c r="S68" s="14"/>
      <c r="T68" s="14"/>
      <c r="U68" s="14"/>
      <c r="V68" s="14"/>
      <c r="W68" s="14"/>
      <c r="X68" s="14"/>
    </row>
    <row r="69" spans="1:24" ht="15">
      <c r="A69" s="74"/>
      <c r="B69" s="7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78"/>
      <c r="P69" s="74"/>
      <c r="Q69" s="14"/>
      <c r="R69" s="14"/>
      <c r="S69" s="14"/>
      <c r="T69" s="14"/>
      <c r="U69" s="14"/>
      <c r="V69" s="14"/>
      <c r="W69" s="14"/>
      <c r="X69" s="14"/>
    </row>
    <row r="70" spans="1:24" ht="15">
      <c r="A70" s="74"/>
      <c r="B70" s="7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78"/>
      <c r="P70" s="74"/>
      <c r="Q70" s="14"/>
      <c r="R70" s="14"/>
      <c r="S70" s="14"/>
      <c r="T70" s="14"/>
      <c r="U70" s="14"/>
      <c r="V70" s="14"/>
      <c r="W70" s="14"/>
      <c r="X70" s="14"/>
    </row>
    <row r="71" spans="1:24" ht="15">
      <c r="A71" s="74"/>
      <c r="B71" s="7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78"/>
      <c r="P71" s="74"/>
      <c r="Q71" s="14"/>
      <c r="R71" s="14"/>
      <c r="S71" s="14"/>
      <c r="T71" s="14"/>
      <c r="U71" s="14"/>
      <c r="V71" s="14"/>
      <c r="W71" s="14"/>
      <c r="X71" s="14"/>
    </row>
    <row r="72" spans="1:24" ht="15">
      <c r="A72" s="74"/>
      <c r="B72" s="7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78"/>
      <c r="P72" s="74"/>
      <c r="Q72" s="14"/>
      <c r="R72" s="14"/>
      <c r="S72" s="14"/>
      <c r="T72" s="14"/>
      <c r="U72" s="14"/>
      <c r="V72" s="14"/>
      <c r="W72" s="14"/>
      <c r="X72" s="14"/>
    </row>
    <row r="73" spans="1:24" ht="15">
      <c r="A73" s="74"/>
      <c r="B73" s="7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78"/>
      <c r="P73" s="74"/>
      <c r="Q73" s="14"/>
      <c r="R73" s="14"/>
      <c r="S73" s="14"/>
      <c r="T73" s="14"/>
      <c r="U73" s="14"/>
      <c r="V73" s="14"/>
      <c r="W73" s="14"/>
      <c r="X73" s="14"/>
    </row>
    <row r="74" spans="1:24" ht="15">
      <c r="A74" s="74"/>
      <c r="B74" s="7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78"/>
      <c r="P74" s="74"/>
      <c r="Q74" s="14"/>
      <c r="R74" s="14"/>
      <c r="S74" s="14"/>
      <c r="T74" s="14"/>
      <c r="U74" s="14"/>
      <c r="V74" s="14"/>
      <c r="W74" s="14"/>
      <c r="X74" s="14"/>
    </row>
    <row r="75" spans="1:24" ht="15">
      <c r="A75" s="74"/>
      <c r="B75" s="7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8"/>
      <c r="P75" s="74"/>
      <c r="Q75" s="14"/>
      <c r="R75" s="14"/>
      <c r="S75" s="14"/>
      <c r="T75" s="14"/>
      <c r="U75" s="14"/>
      <c r="V75" s="14"/>
      <c r="W75" s="14"/>
      <c r="X75" s="14"/>
    </row>
    <row r="76" spans="1:24" ht="15">
      <c r="A76" s="74"/>
      <c r="B76" s="7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8"/>
      <c r="P76" s="74"/>
      <c r="Q76" s="14"/>
      <c r="R76" s="14"/>
      <c r="S76" s="14"/>
      <c r="T76" s="14"/>
      <c r="U76" s="14"/>
      <c r="V76" s="14"/>
      <c r="W76" s="14"/>
      <c r="X76" s="14"/>
    </row>
    <row r="77" spans="1:24" ht="15">
      <c r="A77" s="74"/>
      <c r="B77" s="7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78"/>
      <c r="P77" s="74"/>
      <c r="Q77" s="14"/>
      <c r="R77" s="14"/>
      <c r="S77" s="14"/>
      <c r="T77" s="14"/>
      <c r="U77" s="14"/>
      <c r="V77" s="14"/>
      <c r="W77" s="14"/>
      <c r="X77" s="14"/>
    </row>
    <row r="78" spans="1:24" ht="15">
      <c r="A78" s="74"/>
      <c r="B78" s="7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8"/>
      <c r="P78" s="74"/>
      <c r="Q78" s="14"/>
      <c r="R78" s="14"/>
      <c r="S78" s="14"/>
      <c r="T78" s="14"/>
      <c r="U78" s="14"/>
      <c r="V78" s="14"/>
      <c r="W78" s="14"/>
      <c r="X78" s="14"/>
    </row>
    <row r="79" spans="1:24" ht="15">
      <c r="A79" s="74"/>
      <c r="B79" s="7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78"/>
      <c r="P79" s="74"/>
      <c r="Q79" s="14"/>
      <c r="R79" s="14"/>
      <c r="S79" s="14"/>
      <c r="T79" s="14"/>
      <c r="U79" s="14"/>
      <c r="V79" s="14"/>
      <c r="W79" s="14"/>
      <c r="X79" s="14"/>
    </row>
    <row r="80" spans="1:24" ht="15">
      <c r="A80" s="74"/>
      <c r="B80" s="7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78"/>
      <c r="P80" s="74"/>
      <c r="Q80" s="14"/>
      <c r="R80" s="14"/>
      <c r="S80" s="14"/>
      <c r="T80" s="14"/>
      <c r="U80" s="14"/>
      <c r="V80" s="14"/>
      <c r="W80" s="14"/>
      <c r="X80" s="14"/>
    </row>
    <row r="81" spans="1:24" ht="15">
      <c r="A81" s="74"/>
      <c r="B81" s="7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78"/>
      <c r="P81" s="74"/>
      <c r="Q81" s="14"/>
      <c r="R81" s="14"/>
      <c r="S81" s="14"/>
      <c r="T81" s="14"/>
      <c r="U81" s="14"/>
      <c r="V81" s="14"/>
      <c r="W81" s="14"/>
      <c r="X81" s="14"/>
    </row>
    <row r="82" spans="1:24" ht="15">
      <c r="A82" s="74"/>
      <c r="B82" s="7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78"/>
      <c r="P82" s="74"/>
      <c r="Q82" s="14"/>
      <c r="R82" s="14"/>
      <c r="S82" s="14"/>
      <c r="T82" s="14"/>
      <c r="U82" s="14"/>
      <c r="V82" s="14"/>
      <c r="W82" s="14"/>
      <c r="X82" s="14"/>
    </row>
    <row r="83" spans="1:24" ht="15">
      <c r="A83" s="74"/>
      <c r="B83" s="7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78"/>
      <c r="P83" s="74"/>
      <c r="Q83" s="14"/>
      <c r="R83" s="14"/>
      <c r="S83" s="14"/>
      <c r="T83" s="14"/>
      <c r="U83" s="14"/>
      <c r="V83" s="14"/>
      <c r="W83" s="14"/>
      <c r="X83" s="14"/>
    </row>
    <row r="84" spans="1:24" ht="15">
      <c r="A84" s="74"/>
      <c r="B84" s="7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78"/>
      <c r="P84" s="74"/>
      <c r="Q84" s="14"/>
      <c r="R84" s="14"/>
      <c r="S84" s="14"/>
      <c r="T84" s="14"/>
      <c r="U84" s="14"/>
      <c r="V84" s="14"/>
      <c r="W84" s="14"/>
      <c r="X84" s="14"/>
    </row>
    <row r="85" spans="1:24" ht="15">
      <c r="A85" s="74"/>
      <c r="B85" s="7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78"/>
      <c r="P85" s="74"/>
      <c r="Q85" s="14"/>
      <c r="R85" s="14"/>
      <c r="S85" s="14"/>
      <c r="T85" s="14"/>
      <c r="U85" s="14"/>
      <c r="V85" s="14"/>
      <c r="W85" s="14"/>
      <c r="X85" s="14"/>
    </row>
    <row r="86" spans="1:24" ht="15">
      <c r="A86" s="74"/>
      <c r="B86" s="7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78"/>
      <c r="P86" s="74"/>
      <c r="Q86" s="78"/>
      <c r="R86" s="74"/>
      <c r="S86" s="74"/>
      <c r="T86" s="74"/>
      <c r="U86" s="78"/>
      <c r="V86" s="74"/>
      <c r="W86" s="74"/>
      <c r="X86" s="74"/>
    </row>
    <row r="87" spans="1:24" ht="15">
      <c r="A87" s="74"/>
      <c r="B87" s="7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78"/>
      <c r="P87" s="74"/>
      <c r="Q87" s="78"/>
      <c r="R87" s="74"/>
      <c r="S87" s="74"/>
      <c r="T87" s="74"/>
      <c r="U87" s="78"/>
      <c r="V87" s="74"/>
      <c r="W87" s="74"/>
      <c r="X87" s="74"/>
    </row>
    <row r="88" spans="1:24" ht="15">
      <c r="A88" s="74"/>
      <c r="B88" s="7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78"/>
      <c r="P88" s="74"/>
      <c r="Q88" s="78"/>
      <c r="R88" s="74"/>
      <c r="S88" s="74"/>
      <c r="T88" s="74"/>
      <c r="U88" s="78"/>
      <c r="V88" s="74"/>
      <c r="W88" s="74"/>
      <c r="X88" s="74"/>
    </row>
    <row r="89" spans="1:24" ht="15">
      <c r="A89" s="74"/>
      <c r="B89" s="7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78"/>
      <c r="P89" s="74"/>
      <c r="Q89" s="78"/>
      <c r="R89" s="74"/>
      <c r="S89" s="74"/>
      <c r="T89" s="74"/>
      <c r="U89" s="78"/>
      <c r="V89" s="74"/>
      <c r="W89" s="74"/>
      <c r="X89" s="74"/>
    </row>
    <row r="90" spans="1:24" ht="15">
      <c r="A90" s="74"/>
      <c r="B90" s="7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78"/>
      <c r="P90" s="74"/>
      <c r="Q90" s="78"/>
      <c r="R90" s="74"/>
      <c r="S90" s="74"/>
      <c r="T90" s="74"/>
      <c r="U90" s="78"/>
      <c r="V90" s="74"/>
      <c r="W90" s="74"/>
      <c r="X90" s="74"/>
    </row>
    <row r="91" spans="1:24" ht="15">
      <c r="A91" s="74"/>
      <c r="B91" s="7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78"/>
      <c r="P91" s="74"/>
      <c r="Q91" s="78"/>
      <c r="R91" s="74"/>
      <c r="S91" s="74"/>
      <c r="T91" s="74"/>
      <c r="U91" s="78"/>
      <c r="V91" s="74"/>
      <c r="W91" s="74"/>
      <c r="X91" s="74"/>
    </row>
    <row r="92" spans="1:24" ht="15">
      <c r="A92" s="74"/>
      <c r="B92" s="7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78"/>
      <c r="P92" s="74"/>
      <c r="Q92" s="78"/>
      <c r="R92" s="74"/>
      <c r="S92" s="74"/>
      <c r="T92" s="74"/>
      <c r="U92" s="78"/>
      <c r="V92" s="74"/>
      <c r="W92" s="74"/>
      <c r="X92" s="74"/>
    </row>
    <row r="93" spans="1:24" ht="15">
      <c r="A93" s="74"/>
      <c r="B93" s="7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78"/>
      <c r="P93" s="74"/>
      <c r="Q93" s="78"/>
      <c r="R93" s="74"/>
      <c r="S93" s="74"/>
      <c r="T93" s="74"/>
      <c r="U93" s="78"/>
      <c r="V93" s="74"/>
      <c r="W93" s="74"/>
      <c r="X93" s="74"/>
    </row>
    <row r="94" spans="1:24" ht="15">
      <c r="A94" s="74"/>
      <c r="B94" s="7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78"/>
      <c r="P94" s="74"/>
      <c r="Q94" s="78"/>
      <c r="R94" s="74"/>
      <c r="S94" s="74"/>
      <c r="T94" s="74"/>
      <c r="U94" s="78"/>
      <c r="V94" s="74"/>
      <c r="W94" s="74"/>
      <c r="X94" s="74"/>
    </row>
    <row r="95" spans="1:24" ht="15">
      <c r="A95" s="74"/>
      <c r="B95" s="7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78"/>
      <c r="P95" s="74"/>
      <c r="Q95" s="78"/>
      <c r="R95" s="74"/>
      <c r="S95" s="74"/>
      <c r="T95" s="74"/>
      <c r="U95" s="78"/>
      <c r="V95" s="74"/>
      <c r="W95" s="74"/>
      <c r="X95" s="74"/>
    </row>
    <row r="96" spans="1:24" ht="15">
      <c r="A96" s="74"/>
      <c r="B96" s="7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78"/>
      <c r="P96" s="74"/>
      <c r="Q96" s="78"/>
      <c r="R96" s="74"/>
      <c r="S96" s="74"/>
      <c r="T96" s="74"/>
      <c r="U96" s="78"/>
      <c r="V96" s="74"/>
      <c r="W96" s="74"/>
      <c r="X96" s="74"/>
    </row>
    <row r="97" spans="1:24" ht="15">
      <c r="A97" s="74"/>
      <c r="B97" s="7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78"/>
      <c r="P97" s="74"/>
      <c r="Q97" s="78"/>
      <c r="R97" s="74"/>
      <c r="S97" s="74"/>
      <c r="T97" s="74"/>
      <c r="U97" s="78"/>
      <c r="V97" s="74"/>
      <c r="W97" s="74"/>
      <c r="X97" s="74"/>
    </row>
    <row r="98" spans="1:24" ht="15">
      <c r="A98" s="74"/>
      <c r="B98" s="7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78"/>
      <c r="P98" s="74"/>
      <c r="Q98" s="78"/>
      <c r="R98" s="74"/>
      <c r="S98" s="74"/>
      <c r="T98" s="74"/>
      <c r="U98" s="78"/>
      <c r="V98" s="74"/>
      <c r="W98" s="74"/>
      <c r="X98" s="74"/>
    </row>
    <row r="99" spans="1:24" ht="15">
      <c r="A99" s="74"/>
      <c r="B99" s="7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78"/>
      <c r="P99" s="74"/>
      <c r="Q99" s="78"/>
      <c r="R99" s="74"/>
      <c r="S99" s="74"/>
      <c r="T99" s="74"/>
      <c r="U99" s="78"/>
      <c r="V99" s="74"/>
      <c r="W99" s="74"/>
      <c r="X99" s="74"/>
    </row>
    <row r="100" spans="1:24" ht="15">
      <c r="A100" s="74"/>
      <c r="B100" s="7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78"/>
      <c r="P100" s="74"/>
      <c r="Q100" s="78"/>
      <c r="R100" s="74"/>
      <c r="S100" s="74"/>
      <c r="T100" s="74"/>
      <c r="U100" s="78"/>
      <c r="V100" s="74"/>
      <c r="W100" s="74"/>
      <c r="X100" s="74"/>
    </row>
    <row r="101" spans="1:24" ht="15">
      <c r="A101" s="74"/>
      <c r="B101" s="7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78"/>
      <c r="P101" s="74"/>
      <c r="Q101" s="78"/>
      <c r="R101" s="74"/>
      <c r="S101" s="74"/>
      <c r="T101" s="74"/>
      <c r="U101" s="78"/>
      <c r="V101" s="74"/>
      <c r="W101" s="74"/>
      <c r="X101" s="74"/>
    </row>
    <row r="102" spans="1:24" ht="15">
      <c r="A102" s="74"/>
      <c r="B102" s="7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78"/>
      <c r="P102" s="74"/>
      <c r="Q102" s="78"/>
      <c r="R102" s="74"/>
      <c r="S102" s="74"/>
      <c r="T102" s="74"/>
      <c r="U102" s="78"/>
      <c r="V102" s="74"/>
      <c r="W102" s="74"/>
      <c r="X102" s="74"/>
    </row>
    <row r="103" spans="1:24" ht="15">
      <c r="A103" s="74"/>
      <c r="B103" s="7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78"/>
      <c r="P103" s="74"/>
      <c r="Q103" s="78"/>
      <c r="R103" s="74"/>
      <c r="S103" s="74"/>
      <c r="T103" s="74"/>
      <c r="U103" s="78"/>
      <c r="V103" s="74"/>
      <c r="W103" s="74"/>
      <c r="X103" s="74"/>
    </row>
    <row r="104" spans="1:24" ht="15">
      <c r="A104" s="74"/>
      <c r="B104" s="7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78"/>
      <c r="P104" s="74"/>
      <c r="Q104" s="78"/>
      <c r="R104" s="74"/>
      <c r="S104" s="74"/>
      <c r="T104" s="74"/>
      <c r="U104" s="78"/>
      <c r="V104" s="74"/>
      <c r="W104" s="74"/>
      <c r="X104" s="74"/>
    </row>
    <row r="105" spans="1:24" ht="15">
      <c r="A105" s="74"/>
      <c r="B105" s="7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78"/>
      <c r="P105" s="74"/>
      <c r="Q105" s="78"/>
      <c r="R105" s="74"/>
      <c r="S105" s="74"/>
      <c r="T105" s="74"/>
      <c r="U105" s="78"/>
      <c r="V105" s="74"/>
      <c r="W105" s="74"/>
      <c r="X105" s="74"/>
    </row>
    <row r="106" spans="1:24" ht="15">
      <c r="A106" s="74"/>
      <c r="B106" s="7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78"/>
      <c r="P106" s="74"/>
      <c r="Q106" s="78"/>
      <c r="R106" s="74"/>
      <c r="S106" s="74"/>
      <c r="T106" s="74"/>
      <c r="U106" s="78"/>
      <c r="V106" s="74"/>
      <c r="W106" s="74"/>
      <c r="X106" s="74"/>
    </row>
    <row r="107" spans="1:24" ht="15">
      <c r="A107" s="74"/>
      <c r="B107" s="7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78"/>
      <c r="P107" s="74"/>
      <c r="Q107" s="78"/>
      <c r="R107" s="74"/>
      <c r="S107" s="74"/>
      <c r="T107" s="74"/>
      <c r="U107" s="78"/>
      <c r="V107" s="74"/>
      <c r="W107" s="74"/>
      <c r="X107" s="74"/>
    </row>
    <row r="108" spans="1:24" ht="15">
      <c r="A108" s="74"/>
      <c r="B108" s="7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78"/>
      <c r="P108" s="74"/>
      <c r="Q108" s="78"/>
      <c r="R108" s="74"/>
      <c r="S108" s="74"/>
      <c r="T108" s="74"/>
      <c r="U108" s="78"/>
      <c r="V108" s="74"/>
      <c r="W108" s="74"/>
      <c r="X108" s="74"/>
    </row>
    <row r="109" spans="1:24" ht="15">
      <c r="A109" s="74"/>
      <c r="B109" s="7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78"/>
      <c r="P109" s="74"/>
      <c r="Q109" s="78"/>
      <c r="R109" s="74"/>
      <c r="S109" s="74"/>
      <c r="T109" s="74"/>
      <c r="U109" s="78"/>
      <c r="V109" s="74"/>
      <c r="W109" s="74"/>
      <c r="X109" s="74"/>
    </row>
    <row r="110" spans="1:24" ht="15">
      <c r="A110" s="74"/>
      <c r="B110" s="7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78"/>
      <c r="P110" s="74"/>
      <c r="Q110" s="78"/>
      <c r="R110" s="74"/>
      <c r="S110" s="74"/>
      <c r="T110" s="74"/>
      <c r="U110" s="78"/>
      <c r="V110" s="74"/>
      <c r="W110" s="74"/>
      <c r="X110" s="74"/>
    </row>
    <row r="111" spans="1:24" ht="15">
      <c r="A111" s="74"/>
      <c r="B111" s="7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78"/>
      <c r="P111" s="74"/>
      <c r="Q111" s="78"/>
      <c r="R111" s="74"/>
      <c r="S111" s="74"/>
      <c r="T111" s="74"/>
      <c r="U111" s="78"/>
      <c r="V111" s="74"/>
      <c r="W111" s="74"/>
      <c r="X111" s="74"/>
    </row>
    <row r="112" spans="1:24" ht="15">
      <c r="A112" s="74"/>
      <c r="B112" s="7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78"/>
      <c r="P112" s="74"/>
      <c r="Q112" s="78"/>
      <c r="R112" s="74"/>
      <c r="S112" s="74"/>
      <c r="T112" s="74"/>
      <c r="U112" s="78"/>
      <c r="V112" s="74"/>
      <c r="W112" s="74"/>
      <c r="X112" s="74"/>
    </row>
    <row r="113" spans="1:24" ht="15">
      <c r="A113" s="74"/>
      <c r="B113" s="7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78"/>
      <c r="P113" s="74"/>
      <c r="Q113" s="78"/>
      <c r="R113" s="74"/>
      <c r="S113" s="74"/>
      <c r="T113" s="74"/>
      <c r="U113" s="78"/>
      <c r="V113" s="74"/>
      <c r="W113" s="74"/>
      <c r="X113" s="74"/>
    </row>
    <row r="114" spans="1:24" ht="15">
      <c r="A114" s="74"/>
      <c r="B114" s="7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78"/>
      <c r="P114" s="74"/>
      <c r="Q114" s="78"/>
      <c r="R114" s="74"/>
      <c r="S114" s="74"/>
      <c r="T114" s="74"/>
      <c r="U114" s="78"/>
      <c r="V114" s="74"/>
      <c r="W114" s="74"/>
      <c r="X114" s="74"/>
    </row>
    <row r="115" spans="1:24" ht="15">
      <c r="A115" s="74"/>
      <c r="B115" s="7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78"/>
      <c r="P115" s="74"/>
      <c r="Q115" s="78"/>
      <c r="R115" s="74"/>
      <c r="S115" s="74"/>
      <c r="T115" s="74"/>
      <c r="U115" s="78"/>
      <c r="V115" s="74"/>
      <c r="W115" s="74"/>
      <c r="X115" s="74"/>
    </row>
    <row r="116" spans="1:24" ht="15">
      <c r="A116" s="74"/>
      <c r="B116" s="7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78"/>
      <c r="P116" s="74"/>
      <c r="Q116" s="78"/>
      <c r="R116" s="74"/>
      <c r="S116" s="74"/>
      <c r="T116" s="74"/>
      <c r="U116" s="78"/>
      <c r="V116" s="74"/>
      <c r="W116" s="74"/>
      <c r="X116" s="74"/>
    </row>
    <row r="117" spans="1:24" ht="15">
      <c r="A117" s="74"/>
      <c r="B117" s="7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78"/>
      <c r="P117" s="74"/>
      <c r="Q117" s="78"/>
      <c r="R117" s="74"/>
      <c r="S117" s="74"/>
      <c r="T117" s="74"/>
      <c r="U117" s="78"/>
      <c r="V117" s="74"/>
      <c r="W117" s="74"/>
      <c r="X117" s="74"/>
    </row>
    <row r="118" spans="1:24" ht="15">
      <c r="A118" s="74"/>
      <c r="B118" s="7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78"/>
      <c r="P118" s="74"/>
      <c r="Q118" s="78"/>
      <c r="R118" s="74"/>
      <c r="S118" s="74"/>
      <c r="T118" s="74"/>
      <c r="U118" s="78"/>
      <c r="V118" s="74"/>
      <c r="W118" s="74"/>
      <c r="X118" s="74"/>
    </row>
    <row r="119" spans="1:24" ht="15">
      <c r="A119" s="74"/>
      <c r="B119" s="7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78"/>
      <c r="P119" s="74"/>
      <c r="Q119" s="78"/>
      <c r="R119" s="74"/>
      <c r="S119" s="74"/>
      <c r="T119" s="74"/>
      <c r="U119" s="78"/>
      <c r="V119" s="74"/>
      <c r="W119" s="74"/>
      <c r="X119" s="74"/>
    </row>
    <row r="120" spans="1:24" ht="15">
      <c r="A120" s="74"/>
      <c r="B120" s="7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78"/>
      <c r="P120" s="74"/>
      <c r="Q120" s="78"/>
      <c r="R120" s="74"/>
      <c r="S120" s="74"/>
      <c r="T120" s="74"/>
      <c r="U120" s="78"/>
      <c r="V120" s="74"/>
      <c r="W120" s="74"/>
      <c r="X120" s="74"/>
    </row>
    <row r="121" spans="1:24" ht="15">
      <c r="A121" s="74"/>
      <c r="B121" s="7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78"/>
      <c r="P121" s="74"/>
      <c r="Q121" s="78"/>
      <c r="R121" s="74"/>
      <c r="S121" s="74"/>
      <c r="T121" s="74"/>
      <c r="U121" s="78"/>
      <c r="V121" s="74"/>
      <c r="W121" s="74"/>
      <c r="X121" s="74"/>
    </row>
    <row r="122" spans="1:24" ht="15">
      <c r="A122" s="74"/>
      <c r="B122" s="7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78"/>
      <c r="P122" s="74"/>
      <c r="Q122" s="78"/>
      <c r="R122" s="74"/>
      <c r="S122" s="74"/>
      <c r="T122" s="74"/>
      <c r="U122" s="78"/>
      <c r="V122" s="74"/>
      <c r="W122" s="74"/>
      <c r="X122" s="74"/>
    </row>
    <row r="123" spans="1:24" ht="15">
      <c r="A123" s="74"/>
      <c r="B123" s="7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78"/>
      <c r="P123" s="74"/>
      <c r="Q123" s="78"/>
      <c r="R123" s="74"/>
      <c r="S123" s="74"/>
      <c r="T123" s="74"/>
      <c r="U123" s="78"/>
      <c r="V123" s="74"/>
      <c r="W123" s="74"/>
      <c r="X123" s="74"/>
    </row>
    <row r="124" spans="1:24" ht="15">
      <c r="A124" s="74"/>
      <c r="B124" s="7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78"/>
      <c r="P124" s="74"/>
      <c r="Q124" s="78"/>
      <c r="R124" s="74"/>
      <c r="S124" s="74"/>
      <c r="T124" s="74"/>
      <c r="U124" s="78"/>
      <c r="V124" s="74"/>
      <c r="W124" s="74"/>
      <c r="X124" s="74"/>
    </row>
    <row r="125" spans="1:24" ht="15">
      <c r="A125" s="74"/>
      <c r="B125" s="7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78"/>
      <c r="P125" s="74"/>
      <c r="Q125" s="78"/>
      <c r="R125" s="74"/>
      <c r="S125" s="74"/>
      <c r="T125" s="74"/>
      <c r="U125" s="78"/>
      <c r="V125" s="74"/>
      <c r="W125" s="74"/>
      <c r="X125" s="74"/>
    </row>
    <row r="126" spans="1:24" ht="15">
      <c r="A126" s="74"/>
      <c r="B126" s="7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78"/>
      <c r="P126" s="74"/>
      <c r="Q126" s="78"/>
      <c r="R126" s="74"/>
      <c r="S126" s="74"/>
      <c r="T126" s="74"/>
      <c r="U126" s="78"/>
      <c r="V126" s="74"/>
      <c r="W126" s="74"/>
      <c r="X126" s="74"/>
    </row>
    <row r="127" spans="1:24" ht="15">
      <c r="A127" s="74"/>
      <c r="B127" s="7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78"/>
      <c r="P127" s="74"/>
      <c r="Q127" s="78"/>
      <c r="R127" s="74"/>
      <c r="S127" s="74"/>
      <c r="T127" s="74"/>
      <c r="U127" s="78"/>
      <c r="V127" s="74"/>
      <c r="W127" s="74"/>
      <c r="X127" s="74"/>
    </row>
    <row r="128" spans="1:24" ht="15">
      <c r="A128" s="74"/>
      <c r="B128" s="7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78"/>
      <c r="P128" s="74"/>
      <c r="Q128" s="78"/>
      <c r="R128" s="74"/>
      <c r="S128" s="74"/>
      <c r="T128" s="74"/>
      <c r="U128" s="78"/>
      <c r="V128" s="74"/>
      <c r="W128" s="74"/>
      <c r="X128" s="74"/>
    </row>
    <row r="129" spans="1:24" ht="15">
      <c r="A129" s="74"/>
      <c r="B129" s="7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78"/>
      <c r="P129" s="74"/>
      <c r="Q129" s="78"/>
      <c r="R129" s="74"/>
      <c r="S129" s="74"/>
      <c r="T129" s="74"/>
      <c r="U129" s="78"/>
      <c r="V129" s="74"/>
      <c r="W129" s="74"/>
      <c r="X129" s="74"/>
    </row>
    <row r="130" spans="1:24" ht="15">
      <c r="A130" s="74"/>
      <c r="B130" s="7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78"/>
      <c r="P130" s="74"/>
      <c r="Q130" s="78"/>
      <c r="R130" s="74"/>
      <c r="S130" s="74"/>
      <c r="T130" s="74"/>
      <c r="U130" s="78"/>
      <c r="V130" s="74"/>
      <c r="W130" s="74"/>
      <c r="X130" s="74"/>
    </row>
    <row r="131" spans="1:24" ht="15">
      <c r="A131" s="74"/>
      <c r="B131" s="7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78"/>
      <c r="P131" s="74"/>
      <c r="Q131" s="78"/>
      <c r="R131" s="74"/>
      <c r="S131" s="74"/>
      <c r="T131" s="74"/>
      <c r="U131" s="78"/>
      <c r="V131" s="74"/>
      <c r="W131" s="74"/>
      <c r="X131" s="74"/>
    </row>
    <row r="132" spans="1:24" ht="15">
      <c r="A132" s="74"/>
      <c r="B132" s="7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78"/>
      <c r="P132" s="74"/>
      <c r="Q132" s="78"/>
      <c r="R132" s="74"/>
      <c r="S132" s="74"/>
      <c r="T132" s="74"/>
      <c r="U132" s="78"/>
      <c r="V132" s="74"/>
      <c r="W132" s="74"/>
      <c r="X132" s="74"/>
    </row>
    <row r="133" spans="1:24" ht="15">
      <c r="A133" s="74"/>
      <c r="B133" s="7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78"/>
      <c r="P133" s="74"/>
      <c r="Q133" s="78"/>
      <c r="R133" s="74"/>
      <c r="S133" s="74"/>
      <c r="T133" s="74"/>
      <c r="U133" s="78"/>
      <c r="V133" s="74"/>
      <c r="W133" s="74"/>
      <c r="X133" s="74"/>
    </row>
    <row r="134" spans="1:24" ht="15">
      <c r="A134" s="74"/>
      <c r="B134" s="7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78"/>
      <c r="P134" s="74"/>
      <c r="Q134" s="78"/>
      <c r="R134" s="74"/>
      <c r="S134" s="74"/>
      <c r="T134" s="74"/>
      <c r="U134" s="78"/>
      <c r="V134" s="74"/>
      <c r="W134" s="74"/>
      <c r="X134" s="74"/>
    </row>
    <row r="135" spans="1:24" ht="15">
      <c r="A135" s="74"/>
      <c r="B135" s="7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78"/>
      <c r="P135" s="74"/>
      <c r="Q135" s="78"/>
      <c r="R135" s="74"/>
      <c r="S135" s="74"/>
      <c r="T135" s="74"/>
      <c r="U135" s="78"/>
      <c r="V135" s="74"/>
      <c r="W135" s="74"/>
      <c r="X135" s="74"/>
    </row>
    <row r="136" spans="1:24" ht="15">
      <c r="A136" s="74"/>
      <c r="B136" s="7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78"/>
      <c r="P136" s="74"/>
      <c r="Q136" s="78"/>
      <c r="R136" s="74"/>
      <c r="S136" s="74"/>
      <c r="T136" s="74"/>
      <c r="U136" s="78"/>
      <c r="V136" s="74"/>
      <c r="W136" s="74"/>
      <c r="X136" s="74"/>
    </row>
    <row r="137" spans="1:24" ht="15">
      <c r="A137" s="74"/>
      <c r="B137" s="7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78"/>
      <c r="P137" s="74"/>
      <c r="Q137" s="78"/>
      <c r="R137" s="74"/>
      <c r="S137" s="74"/>
      <c r="T137" s="74"/>
      <c r="U137" s="78"/>
      <c r="V137" s="74"/>
      <c r="W137" s="74"/>
      <c r="X137" s="74"/>
    </row>
    <row r="138" spans="1:24" ht="15">
      <c r="A138" s="74"/>
      <c r="B138" s="7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78"/>
      <c r="P138" s="74"/>
      <c r="Q138" s="78"/>
      <c r="R138" s="74"/>
      <c r="S138" s="74"/>
      <c r="T138" s="74"/>
      <c r="U138" s="78"/>
      <c r="V138" s="74"/>
      <c r="W138" s="74"/>
      <c r="X138" s="74"/>
    </row>
    <row r="139" spans="1:24" ht="15">
      <c r="A139" s="74"/>
      <c r="B139" s="7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78"/>
      <c r="P139" s="74"/>
      <c r="Q139" s="78"/>
      <c r="R139" s="74"/>
      <c r="S139" s="74"/>
      <c r="T139" s="74"/>
      <c r="U139" s="78"/>
      <c r="V139" s="74"/>
      <c r="W139" s="74"/>
      <c r="X139" s="74"/>
    </row>
    <row r="140" spans="1:24" ht="15">
      <c r="A140" s="74"/>
      <c r="B140" s="7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78"/>
      <c r="P140" s="74"/>
      <c r="Q140" s="78"/>
      <c r="R140" s="74"/>
      <c r="S140" s="74"/>
      <c r="T140" s="74"/>
      <c r="U140" s="78"/>
      <c r="V140" s="74"/>
      <c r="W140" s="74"/>
      <c r="X140" s="74"/>
    </row>
    <row r="141" spans="1:24" ht="15">
      <c r="A141" s="74"/>
      <c r="B141" s="7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78"/>
      <c r="P141" s="74"/>
      <c r="Q141" s="78"/>
      <c r="R141" s="74"/>
      <c r="S141" s="74"/>
      <c r="T141" s="74"/>
      <c r="U141" s="78"/>
      <c r="V141" s="74"/>
      <c r="W141" s="74"/>
      <c r="X141" s="74"/>
    </row>
    <row r="142" spans="1:24" ht="15">
      <c r="A142" s="74"/>
      <c r="B142" s="7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78"/>
      <c r="P142" s="74"/>
      <c r="Q142" s="78"/>
      <c r="R142" s="74"/>
      <c r="S142" s="74"/>
      <c r="T142" s="74"/>
      <c r="U142" s="78"/>
      <c r="V142" s="74"/>
      <c r="W142" s="74"/>
      <c r="X142" s="74"/>
    </row>
    <row r="143" spans="1:24" ht="15">
      <c r="A143" s="74"/>
      <c r="B143" s="7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78"/>
      <c r="P143" s="74"/>
      <c r="Q143" s="78"/>
      <c r="R143" s="74"/>
      <c r="S143" s="74"/>
      <c r="T143" s="74"/>
      <c r="U143" s="78"/>
      <c r="V143" s="74"/>
      <c r="W143" s="74"/>
      <c r="X143" s="74"/>
    </row>
    <row r="144" spans="1:24" ht="15">
      <c r="A144" s="74"/>
      <c r="B144" s="7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78"/>
      <c r="P144" s="74"/>
      <c r="Q144" s="78"/>
      <c r="R144" s="74"/>
      <c r="S144" s="74"/>
      <c r="T144" s="74"/>
      <c r="U144" s="78"/>
      <c r="V144" s="74"/>
      <c r="W144" s="74"/>
      <c r="X144" s="74"/>
    </row>
    <row r="145" spans="1:24" ht="15">
      <c r="A145" s="74"/>
      <c r="B145" s="7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78"/>
      <c r="P145" s="74"/>
      <c r="Q145" s="78"/>
      <c r="R145" s="74"/>
      <c r="S145" s="74"/>
      <c r="T145" s="74"/>
      <c r="U145" s="78"/>
      <c r="V145" s="74"/>
      <c r="W145" s="74"/>
      <c r="X145" s="74"/>
    </row>
    <row r="146" spans="1:24" ht="15">
      <c r="A146" s="74"/>
      <c r="B146" s="7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78"/>
      <c r="P146" s="74"/>
      <c r="Q146" s="78"/>
      <c r="R146" s="74"/>
      <c r="S146" s="74"/>
      <c r="T146" s="74"/>
      <c r="U146" s="78"/>
      <c r="V146" s="74"/>
      <c r="W146" s="74"/>
      <c r="X146" s="74"/>
    </row>
    <row r="147" spans="1:24" ht="15">
      <c r="A147" s="74"/>
      <c r="B147" s="7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78"/>
      <c r="P147" s="74"/>
      <c r="Q147" s="78"/>
      <c r="R147" s="74"/>
      <c r="S147" s="74"/>
      <c r="T147" s="74"/>
      <c r="U147" s="78"/>
      <c r="V147" s="74"/>
      <c r="W147" s="74"/>
      <c r="X147" s="74"/>
    </row>
    <row r="148" spans="1:24" ht="15">
      <c r="A148" s="74"/>
      <c r="B148" s="7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78"/>
      <c r="P148" s="74"/>
      <c r="Q148" s="78"/>
      <c r="R148" s="74"/>
      <c r="S148" s="74"/>
      <c r="T148" s="74"/>
      <c r="U148" s="78"/>
      <c r="V148" s="74"/>
      <c r="W148" s="74"/>
      <c r="X148" s="74"/>
    </row>
    <row r="149" spans="1:24" ht="15">
      <c r="A149" s="74"/>
      <c r="B149" s="7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78"/>
      <c r="P149" s="74"/>
      <c r="Q149" s="78"/>
      <c r="R149" s="74"/>
      <c r="S149" s="74"/>
      <c r="T149" s="74"/>
      <c r="U149" s="78"/>
      <c r="V149" s="74"/>
      <c r="W149" s="74"/>
      <c r="X149" s="74"/>
    </row>
    <row r="150" spans="1:24" ht="15">
      <c r="A150" s="74"/>
      <c r="B150" s="7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78"/>
      <c r="P150" s="74"/>
      <c r="Q150" s="78"/>
      <c r="R150" s="74"/>
      <c r="S150" s="74"/>
      <c r="T150" s="74"/>
      <c r="U150" s="78"/>
      <c r="V150" s="74"/>
      <c r="W150" s="74"/>
      <c r="X150" s="74"/>
    </row>
    <row r="151" spans="1:24" ht="15">
      <c r="A151" s="74"/>
      <c r="B151" s="7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78"/>
      <c r="P151" s="74"/>
      <c r="Q151" s="78"/>
      <c r="R151" s="74"/>
      <c r="S151" s="74"/>
      <c r="T151" s="74"/>
      <c r="U151" s="78"/>
      <c r="V151" s="74"/>
      <c r="W151" s="74"/>
      <c r="X151" s="74"/>
    </row>
    <row r="152" spans="1:24" ht="15">
      <c r="A152" s="74"/>
      <c r="B152" s="7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78"/>
      <c r="P152" s="74"/>
      <c r="Q152" s="78"/>
      <c r="R152" s="74"/>
      <c r="S152" s="74"/>
      <c r="T152" s="74"/>
      <c r="U152" s="78"/>
      <c r="V152" s="74"/>
      <c r="W152" s="74"/>
      <c r="X152" s="74"/>
    </row>
    <row r="153" spans="1:24" ht="15">
      <c r="A153" s="74"/>
      <c r="B153" s="7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78"/>
      <c r="P153" s="74"/>
      <c r="Q153" s="78"/>
      <c r="R153" s="74"/>
      <c r="S153" s="74"/>
      <c r="T153" s="74"/>
      <c r="U153" s="78"/>
      <c r="V153" s="74"/>
      <c r="W153" s="74"/>
      <c r="X153" s="74"/>
    </row>
    <row r="154" spans="1:24" ht="15">
      <c r="A154" s="74"/>
      <c r="B154" s="7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78"/>
      <c r="P154" s="74"/>
      <c r="Q154" s="78"/>
      <c r="R154" s="74"/>
      <c r="S154" s="74"/>
      <c r="T154" s="74"/>
      <c r="U154" s="78"/>
      <c r="V154" s="74"/>
      <c r="W154" s="74"/>
      <c r="X154" s="74"/>
    </row>
    <row r="155" spans="1:24" ht="15">
      <c r="A155" s="74"/>
      <c r="B155" s="7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78"/>
      <c r="P155" s="74"/>
      <c r="Q155" s="78"/>
      <c r="R155" s="74"/>
      <c r="S155" s="74"/>
      <c r="T155" s="74"/>
      <c r="U155" s="78"/>
      <c r="V155" s="74"/>
      <c r="W155" s="74"/>
      <c r="X155" s="74"/>
    </row>
    <row r="156" spans="1:24" ht="15">
      <c r="A156" s="74"/>
      <c r="B156" s="7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78"/>
      <c r="P156" s="74"/>
      <c r="Q156" s="78"/>
      <c r="R156" s="74"/>
      <c r="S156" s="74"/>
      <c r="T156" s="74"/>
      <c r="U156" s="78"/>
      <c r="V156" s="74"/>
      <c r="W156" s="74"/>
      <c r="X156" s="74"/>
    </row>
    <row r="157" spans="1:24" ht="15">
      <c r="A157" s="74"/>
      <c r="B157" s="7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78"/>
      <c r="P157" s="74"/>
      <c r="Q157" s="78"/>
      <c r="R157" s="74"/>
      <c r="S157" s="74"/>
      <c r="T157" s="74"/>
      <c r="U157" s="78"/>
      <c r="V157" s="74"/>
      <c r="W157" s="74"/>
      <c r="X157" s="74"/>
    </row>
    <row r="158" spans="1:24" ht="15">
      <c r="A158" s="74"/>
      <c r="B158" s="7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78"/>
      <c r="P158" s="74"/>
      <c r="Q158" s="78"/>
      <c r="R158" s="74"/>
      <c r="S158" s="74"/>
      <c r="T158" s="74"/>
      <c r="U158" s="78"/>
      <c r="V158" s="74"/>
      <c r="W158" s="74"/>
      <c r="X158" s="74"/>
    </row>
    <row r="159" spans="1:24" ht="15">
      <c r="A159" s="74"/>
      <c r="B159" s="7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78"/>
      <c r="P159" s="74"/>
      <c r="Q159" s="78"/>
      <c r="R159" s="74"/>
      <c r="S159" s="74"/>
      <c r="T159" s="74"/>
      <c r="U159" s="78"/>
      <c r="V159" s="74"/>
      <c r="W159" s="74"/>
      <c r="X159" s="74"/>
    </row>
    <row r="160" spans="1:24" ht="15">
      <c r="A160" s="74"/>
      <c r="B160" s="7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78"/>
      <c r="P160" s="74"/>
      <c r="Q160" s="78"/>
      <c r="R160" s="74"/>
      <c r="S160" s="74"/>
      <c r="T160" s="74"/>
      <c r="U160" s="78"/>
      <c r="V160" s="74"/>
      <c r="W160" s="74"/>
      <c r="X160" s="74"/>
    </row>
    <row r="161" spans="1:24" ht="15">
      <c r="A161" s="74"/>
      <c r="B161" s="7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78"/>
      <c r="P161" s="74"/>
      <c r="Q161" s="78"/>
      <c r="R161" s="74"/>
      <c r="S161" s="74"/>
      <c r="T161" s="74"/>
      <c r="U161" s="78"/>
      <c r="V161" s="74"/>
      <c r="W161" s="74"/>
      <c r="X161" s="74"/>
    </row>
    <row r="162" spans="1:24" ht="15">
      <c r="A162" s="74"/>
      <c r="B162" s="7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78"/>
      <c r="P162" s="74"/>
      <c r="Q162" s="78"/>
      <c r="R162" s="74"/>
      <c r="S162" s="74"/>
      <c r="T162" s="74"/>
      <c r="U162" s="78"/>
      <c r="V162" s="74"/>
      <c r="W162" s="74"/>
      <c r="X162" s="74"/>
    </row>
    <row r="163" spans="1:24" ht="15">
      <c r="A163" s="74"/>
      <c r="B163" s="7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78"/>
      <c r="P163" s="74"/>
      <c r="Q163" s="78"/>
      <c r="R163" s="74"/>
      <c r="S163" s="74"/>
      <c r="T163" s="74"/>
      <c r="U163" s="78"/>
      <c r="V163" s="74"/>
      <c r="W163" s="74"/>
      <c r="X163" s="74"/>
    </row>
    <row r="164" spans="1:24" ht="15">
      <c r="A164" s="74"/>
      <c r="B164" s="7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78"/>
      <c r="P164" s="74"/>
      <c r="Q164" s="78"/>
      <c r="R164" s="74"/>
      <c r="S164" s="74"/>
      <c r="T164" s="74"/>
      <c r="U164" s="78"/>
      <c r="V164" s="74"/>
      <c r="W164" s="74"/>
      <c r="X164" s="74"/>
    </row>
    <row r="165" spans="1:24" ht="15">
      <c r="A165" s="74"/>
      <c r="B165" s="7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78"/>
      <c r="P165" s="74"/>
      <c r="Q165" s="78"/>
      <c r="R165" s="74"/>
      <c r="S165" s="74"/>
      <c r="T165" s="74"/>
      <c r="U165" s="78"/>
      <c r="V165" s="74"/>
      <c r="W165" s="74"/>
      <c r="X165" s="74"/>
    </row>
    <row r="166" spans="1:24" ht="15">
      <c r="A166" s="74"/>
      <c r="B166" s="7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78"/>
      <c r="P166" s="74"/>
      <c r="Q166" s="78"/>
      <c r="R166" s="74"/>
      <c r="S166" s="74"/>
      <c r="T166" s="74"/>
      <c r="U166" s="78"/>
      <c r="V166" s="74"/>
      <c r="W166" s="74"/>
      <c r="X166" s="74"/>
    </row>
    <row r="167" spans="1:24" ht="15">
      <c r="A167" s="74"/>
      <c r="B167" s="7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78"/>
      <c r="P167" s="74"/>
      <c r="Q167" s="78"/>
      <c r="R167" s="74"/>
      <c r="S167" s="74"/>
      <c r="T167" s="74"/>
      <c r="U167" s="78"/>
      <c r="V167" s="74"/>
      <c r="W167" s="74"/>
      <c r="X167" s="74"/>
    </row>
    <row r="168" spans="1:24" ht="15">
      <c r="A168" s="74"/>
      <c r="B168" s="7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78"/>
      <c r="P168" s="74"/>
      <c r="Q168" s="78"/>
      <c r="R168" s="74"/>
      <c r="S168" s="74"/>
      <c r="T168" s="74"/>
      <c r="U168" s="78"/>
      <c r="V168" s="74"/>
      <c r="W168" s="74"/>
      <c r="X168" s="74"/>
    </row>
    <row r="169" spans="1:24" ht="15">
      <c r="A169" s="74"/>
      <c r="B169" s="7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78"/>
      <c r="P169" s="74"/>
      <c r="Q169" s="78"/>
      <c r="R169" s="74"/>
      <c r="S169" s="74"/>
      <c r="T169" s="74"/>
      <c r="U169" s="78"/>
      <c r="V169" s="74"/>
      <c r="W169" s="74"/>
      <c r="X169" s="74"/>
    </row>
    <row r="170" spans="1:24" ht="15">
      <c r="A170" s="74"/>
      <c r="B170" s="7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78"/>
      <c r="P170" s="74"/>
      <c r="Q170" s="78"/>
      <c r="R170" s="74"/>
      <c r="S170" s="74"/>
      <c r="T170" s="74"/>
      <c r="U170" s="78"/>
      <c r="V170" s="74"/>
      <c r="W170" s="74"/>
      <c r="X170" s="74"/>
    </row>
    <row r="171" spans="1:24" ht="15">
      <c r="A171" s="74"/>
      <c r="B171" s="7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78"/>
      <c r="P171" s="74"/>
      <c r="Q171" s="78"/>
      <c r="R171" s="74"/>
      <c r="S171" s="74"/>
      <c r="T171" s="74"/>
      <c r="U171" s="78"/>
      <c r="V171" s="74"/>
      <c r="W171" s="74"/>
      <c r="X171" s="74"/>
    </row>
    <row r="172" spans="1:24" ht="15">
      <c r="A172" s="74"/>
      <c r="B172" s="7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78"/>
      <c r="P172" s="74"/>
      <c r="Q172" s="78"/>
      <c r="R172" s="74"/>
      <c r="S172" s="74"/>
      <c r="T172" s="74"/>
      <c r="U172" s="78"/>
      <c r="V172" s="74"/>
      <c r="W172" s="74"/>
      <c r="X172" s="74"/>
    </row>
    <row r="173" spans="1:24" ht="15">
      <c r="A173" s="74"/>
      <c r="B173" s="7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78"/>
      <c r="P173" s="74"/>
      <c r="Q173" s="78"/>
      <c r="R173" s="74"/>
      <c r="S173" s="74"/>
      <c r="T173" s="74"/>
      <c r="U173" s="78"/>
      <c r="V173" s="74"/>
      <c r="W173" s="74"/>
      <c r="X173" s="74"/>
    </row>
    <row r="174" spans="1:24" ht="15">
      <c r="A174" s="74"/>
      <c r="B174" s="7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78"/>
      <c r="P174" s="74"/>
      <c r="Q174" s="78"/>
      <c r="R174" s="74"/>
      <c r="S174" s="74"/>
      <c r="T174" s="74"/>
      <c r="U174" s="78"/>
      <c r="V174" s="74"/>
      <c r="W174" s="74"/>
      <c r="X174" s="74"/>
    </row>
    <row r="175" spans="1:24" ht="15">
      <c r="A175" s="74"/>
      <c r="B175" s="7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78"/>
      <c r="P175" s="74"/>
      <c r="Q175" s="78"/>
      <c r="R175" s="74"/>
      <c r="S175" s="74"/>
      <c r="T175" s="74"/>
      <c r="U175" s="78"/>
      <c r="V175" s="74"/>
      <c r="W175" s="74"/>
      <c r="X175" s="74"/>
    </row>
    <row r="176" spans="1:24" ht="15">
      <c r="A176" s="74"/>
      <c r="B176" s="7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78"/>
      <c r="P176" s="74"/>
      <c r="Q176" s="78"/>
      <c r="R176" s="74"/>
      <c r="S176" s="74"/>
      <c r="T176" s="74"/>
      <c r="U176" s="78"/>
      <c r="V176" s="74"/>
      <c r="W176" s="74"/>
      <c r="X176" s="74"/>
    </row>
    <row r="177" spans="1:24" ht="15">
      <c r="A177" s="74"/>
      <c r="B177" s="7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78"/>
      <c r="P177" s="74"/>
      <c r="Q177" s="78"/>
      <c r="R177" s="74"/>
      <c r="S177" s="74"/>
      <c r="T177" s="74"/>
      <c r="U177" s="78"/>
      <c r="V177" s="74"/>
      <c r="W177" s="74"/>
      <c r="X177" s="74"/>
    </row>
    <row r="178" spans="1:24" ht="15">
      <c r="A178" s="74"/>
      <c r="B178" s="7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78"/>
      <c r="P178" s="74"/>
      <c r="Q178" s="78"/>
      <c r="R178" s="74"/>
      <c r="S178" s="74"/>
      <c r="T178" s="74"/>
      <c r="U178" s="78"/>
      <c r="V178" s="74"/>
      <c r="W178" s="74"/>
      <c r="X178" s="74"/>
    </row>
    <row r="179" spans="1:24" ht="15">
      <c r="A179" s="74"/>
      <c r="B179" s="7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78"/>
      <c r="P179" s="74"/>
      <c r="Q179" s="78"/>
      <c r="R179" s="74"/>
      <c r="S179" s="74"/>
      <c r="T179" s="74"/>
      <c r="U179" s="78"/>
      <c r="V179" s="74"/>
      <c r="W179" s="74"/>
      <c r="X179" s="74"/>
    </row>
    <row r="180" spans="1:24" ht="15">
      <c r="A180" s="74"/>
      <c r="B180" s="7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78"/>
      <c r="P180" s="74"/>
      <c r="Q180" s="78"/>
      <c r="R180" s="74"/>
      <c r="S180" s="74"/>
      <c r="T180" s="74"/>
      <c r="U180" s="78"/>
      <c r="V180" s="74"/>
      <c r="W180" s="74"/>
      <c r="X180" s="74"/>
    </row>
    <row r="181" spans="1:24" ht="15">
      <c r="A181" s="74"/>
      <c r="B181" s="7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78"/>
      <c r="P181" s="74"/>
      <c r="Q181" s="78"/>
      <c r="R181" s="74"/>
      <c r="S181" s="74"/>
      <c r="T181" s="74"/>
      <c r="U181" s="78"/>
      <c r="V181" s="74"/>
      <c r="W181" s="74"/>
      <c r="X181" s="74"/>
    </row>
    <row r="182" spans="1:24" ht="15">
      <c r="A182" s="74"/>
      <c r="B182" s="7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78"/>
      <c r="P182" s="74"/>
      <c r="Q182" s="78"/>
      <c r="R182" s="74"/>
      <c r="S182" s="74"/>
      <c r="T182" s="74"/>
      <c r="U182" s="78"/>
      <c r="V182" s="74"/>
      <c r="W182" s="74"/>
      <c r="X182" s="74"/>
    </row>
    <row r="183" spans="1:24" ht="15">
      <c r="A183" s="74"/>
      <c r="B183" s="7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78"/>
      <c r="P183" s="74"/>
      <c r="Q183" s="78"/>
      <c r="R183" s="74"/>
      <c r="S183" s="74"/>
      <c r="T183" s="74"/>
      <c r="U183" s="78"/>
      <c r="V183" s="74"/>
      <c r="W183" s="74"/>
      <c r="X183" s="74"/>
    </row>
    <row r="184" spans="1:24" ht="15">
      <c r="A184" s="74"/>
      <c r="B184" s="7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78"/>
      <c r="P184" s="74"/>
      <c r="Q184" s="78"/>
      <c r="R184" s="74"/>
      <c r="S184" s="74"/>
      <c r="T184" s="74"/>
      <c r="U184" s="78"/>
      <c r="V184" s="74"/>
      <c r="W184" s="74"/>
      <c r="X184" s="74"/>
    </row>
    <row r="185" spans="1:24" ht="15">
      <c r="A185" s="74"/>
      <c r="B185" s="7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78"/>
      <c r="P185" s="74"/>
      <c r="Q185" s="78"/>
      <c r="R185" s="74"/>
      <c r="S185" s="74"/>
      <c r="T185" s="74"/>
      <c r="U185" s="78"/>
      <c r="V185" s="74"/>
      <c r="W185" s="74"/>
      <c r="X185" s="74"/>
    </row>
    <row r="186" spans="1:24" ht="15">
      <c r="A186" s="74"/>
      <c r="B186" s="7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78"/>
      <c r="P186" s="74"/>
      <c r="Q186" s="78"/>
      <c r="R186" s="74"/>
      <c r="S186" s="74"/>
      <c r="T186" s="74"/>
      <c r="U186" s="78"/>
      <c r="V186" s="74"/>
      <c r="W186" s="74"/>
      <c r="X186" s="74"/>
    </row>
    <row r="187" spans="1:24" ht="15">
      <c r="A187" s="74"/>
      <c r="B187" s="7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78"/>
      <c r="P187" s="74"/>
      <c r="Q187" s="78"/>
      <c r="R187" s="74"/>
      <c r="S187" s="74"/>
      <c r="T187" s="74"/>
      <c r="U187" s="78"/>
      <c r="V187" s="74"/>
      <c r="W187" s="74"/>
      <c r="X187" s="74"/>
    </row>
    <row r="188" spans="1:24" ht="15">
      <c r="A188" s="74"/>
      <c r="B188" s="7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78"/>
      <c r="P188" s="74"/>
      <c r="Q188" s="78"/>
      <c r="R188" s="74"/>
      <c r="S188" s="74"/>
      <c r="T188" s="74"/>
      <c r="U188" s="78"/>
      <c r="V188" s="74"/>
      <c r="W188" s="74"/>
      <c r="X188" s="74"/>
    </row>
    <row r="189" spans="1:24" ht="15">
      <c r="A189" s="74"/>
      <c r="B189" s="7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78"/>
      <c r="P189" s="74"/>
      <c r="Q189" s="78"/>
      <c r="R189" s="74"/>
      <c r="S189" s="74"/>
      <c r="T189" s="74"/>
      <c r="U189" s="78"/>
      <c r="V189" s="74"/>
      <c r="W189" s="74"/>
      <c r="X189" s="74"/>
    </row>
    <row r="190" spans="1:24" ht="15">
      <c r="A190" s="74"/>
      <c r="B190" s="7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78"/>
      <c r="P190" s="74"/>
      <c r="Q190" s="78"/>
      <c r="R190" s="74"/>
      <c r="S190" s="74"/>
      <c r="T190" s="74"/>
      <c r="U190" s="78"/>
      <c r="V190" s="74"/>
      <c r="W190" s="74"/>
      <c r="X190" s="74"/>
    </row>
    <row r="191" spans="1:24" ht="15">
      <c r="A191" s="74"/>
      <c r="B191" s="7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78"/>
      <c r="P191" s="74"/>
      <c r="Q191" s="78"/>
      <c r="R191" s="74"/>
      <c r="S191" s="74"/>
      <c r="T191" s="74"/>
      <c r="U191" s="78"/>
      <c r="V191" s="74"/>
      <c r="W191" s="74"/>
      <c r="X191" s="74"/>
    </row>
    <row r="192" spans="1:24" ht="15">
      <c r="A192" s="74"/>
      <c r="B192" s="7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78"/>
      <c r="P192" s="74"/>
      <c r="Q192" s="78"/>
      <c r="R192" s="74"/>
      <c r="S192" s="74"/>
      <c r="T192" s="74"/>
      <c r="U192" s="78"/>
      <c r="V192" s="74"/>
      <c r="W192" s="74"/>
      <c r="X192" s="74"/>
    </row>
    <row r="193" spans="1:24" ht="15">
      <c r="A193" s="74"/>
      <c r="B193" s="7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78"/>
      <c r="P193" s="74"/>
      <c r="Q193" s="78"/>
      <c r="R193" s="74"/>
      <c r="S193" s="74"/>
      <c r="T193" s="74"/>
      <c r="U193" s="78"/>
      <c r="V193" s="74"/>
      <c r="W193" s="74"/>
      <c r="X193" s="74"/>
    </row>
    <row r="194" spans="1:24" ht="15">
      <c r="A194" s="74"/>
      <c r="B194" s="7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78"/>
      <c r="P194" s="74"/>
      <c r="Q194" s="78"/>
      <c r="R194" s="74"/>
      <c r="S194" s="74"/>
      <c r="T194" s="74"/>
      <c r="U194" s="78"/>
      <c r="V194" s="74"/>
      <c r="W194" s="74"/>
      <c r="X194" s="74"/>
    </row>
    <row r="195" spans="1:24" ht="15">
      <c r="A195" s="74"/>
      <c r="B195" s="7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78"/>
      <c r="P195" s="74"/>
      <c r="Q195" s="78"/>
      <c r="R195" s="74"/>
      <c r="S195" s="74"/>
      <c r="T195" s="74"/>
      <c r="U195" s="78"/>
      <c r="V195" s="74"/>
      <c r="W195" s="74"/>
      <c r="X195" s="74"/>
    </row>
    <row r="196" spans="1:24" ht="15">
      <c r="A196" s="74"/>
      <c r="B196" s="7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78"/>
      <c r="P196" s="74"/>
      <c r="Q196" s="78"/>
      <c r="R196" s="74"/>
      <c r="S196" s="74"/>
      <c r="T196" s="74"/>
      <c r="U196" s="78"/>
      <c r="V196" s="74"/>
      <c r="W196" s="74"/>
      <c r="X196" s="74"/>
    </row>
    <row r="197" spans="1:24" ht="15">
      <c r="A197" s="74"/>
      <c r="B197" s="7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78"/>
      <c r="P197" s="74"/>
      <c r="Q197" s="78"/>
      <c r="R197" s="74"/>
      <c r="S197" s="74"/>
      <c r="T197" s="74"/>
      <c r="U197" s="78"/>
      <c r="V197" s="74"/>
      <c r="W197" s="74"/>
      <c r="X197" s="74"/>
    </row>
    <row r="198" spans="1:24" ht="15">
      <c r="A198" s="74"/>
      <c r="B198" s="7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78"/>
      <c r="P198" s="74"/>
      <c r="Q198" s="78"/>
      <c r="R198" s="74"/>
      <c r="S198" s="74"/>
      <c r="T198" s="74"/>
      <c r="U198" s="78"/>
      <c r="V198" s="74"/>
      <c r="W198" s="74"/>
      <c r="X198" s="74"/>
    </row>
    <row r="199" spans="1:24" ht="15">
      <c r="A199" s="74"/>
      <c r="B199" s="7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78"/>
      <c r="P199" s="74"/>
      <c r="Q199" s="78"/>
      <c r="R199" s="74"/>
      <c r="S199" s="74"/>
      <c r="T199" s="74"/>
      <c r="U199" s="78"/>
      <c r="V199" s="74"/>
      <c r="W199" s="74"/>
      <c r="X199" s="74"/>
    </row>
    <row r="200" spans="1:24" ht="15">
      <c r="A200" s="74"/>
      <c r="B200" s="7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78"/>
      <c r="P200" s="74"/>
      <c r="Q200" s="78"/>
      <c r="R200" s="74"/>
      <c r="S200" s="74"/>
      <c r="T200" s="74"/>
      <c r="U200" s="78"/>
      <c r="V200" s="74"/>
      <c r="W200" s="74"/>
      <c r="X200" s="74"/>
    </row>
    <row r="201" spans="1:24" ht="15">
      <c r="A201" s="74"/>
      <c r="B201" s="7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78"/>
      <c r="P201" s="74"/>
      <c r="Q201" s="78"/>
      <c r="R201" s="74"/>
      <c r="S201" s="74"/>
      <c r="T201" s="74"/>
      <c r="U201" s="78"/>
      <c r="V201" s="74"/>
      <c r="W201" s="74"/>
      <c r="X201" s="74"/>
    </row>
    <row r="202" spans="1:24" ht="15">
      <c r="A202" s="74"/>
      <c r="B202" s="7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78"/>
      <c r="P202" s="74"/>
      <c r="Q202" s="78"/>
      <c r="R202" s="74"/>
      <c r="S202" s="74"/>
      <c r="T202" s="74"/>
      <c r="U202" s="78"/>
      <c r="V202" s="74"/>
      <c r="W202" s="74"/>
      <c r="X202" s="74"/>
    </row>
    <row r="203" spans="1:24" ht="15">
      <c r="A203" s="74"/>
      <c r="B203" s="7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78"/>
      <c r="P203" s="74"/>
      <c r="Q203" s="78"/>
      <c r="R203" s="74"/>
      <c r="S203" s="74"/>
      <c r="T203" s="74"/>
      <c r="U203" s="78"/>
      <c r="V203" s="74"/>
      <c r="W203" s="74"/>
      <c r="X203" s="74"/>
    </row>
    <row r="204" spans="1:24" ht="15">
      <c r="A204" s="74"/>
      <c r="B204" s="7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78"/>
      <c r="P204" s="74"/>
      <c r="Q204" s="78"/>
      <c r="R204" s="74"/>
      <c r="S204" s="74"/>
      <c r="T204" s="74"/>
      <c r="U204" s="78"/>
      <c r="V204" s="74"/>
      <c r="W204" s="74"/>
      <c r="X204" s="74"/>
    </row>
    <row r="205" spans="1:24" ht="15">
      <c r="A205" s="74"/>
      <c r="B205" s="7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78"/>
      <c r="P205" s="74"/>
      <c r="Q205" s="78"/>
      <c r="R205" s="74"/>
      <c r="S205" s="74"/>
      <c r="T205" s="74"/>
      <c r="U205" s="78"/>
      <c r="V205" s="74"/>
      <c r="W205" s="74"/>
      <c r="X205" s="74"/>
    </row>
    <row r="206" spans="1:24" ht="15">
      <c r="A206" s="74"/>
      <c r="B206" s="74"/>
      <c r="C206" s="78"/>
      <c r="D206" s="74"/>
      <c r="E206" s="78"/>
      <c r="F206" s="74"/>
      <c r="G206" s="78"/>
      <c r="H206" s="74"/>
      <c r="I206" s="74"/>
      <c r="J206" s="74"/>
      <c r="K206" s="78"/>
      <c r="L206" s="74"/>
      <c r="M206" s="78"/>
      <c r="N206" s="74"/>
      <c r="O206" s="78"/>
      <c r="P206" s="74"/>
      <c r="Q206" s="78"/>
      <c r="R206" s="74"/>
      <c r="S206" s="74"/>
      <c r="T206" s="74"/>
      <c r="U206" s="78"/>
      <c r="V206" s="74"/>
      <c r="W206" s="74"/>
      <c r="X206" s="74"/>
    </row>
    <row r="207" spans="1:24" ht="15">
      <c r="A207" s="74"/>
      <c r="B207" s="74"/>
      <c r="C207" s="78"/>
      <c r="D207" s="74"/>
      <c r="E207" s="78"/>
      <c r="F207" s="74"/>
      <c r="G207" s="78"/>
      <c r="H207" s="74"/>
      <c r="I207" s="74"/>
      <c r="J207" s="74"/>
      <c r="K207" s="78"/>
      <c r="L207" s="74"/>
      <c r="M207" s="78"/>
      <c r="N207" s="74"/>
      <c r="O207" s="78"/>
      <c r="P207" s="74"/>
      <c r="Q207" s="78"/>
      <c r="R207" s="74"/>
      <c r="S207" s="74"/>
      <c r="T207" s="74"/>
      <c r="U207" s="78"/>
      <c r="V207" s="74"/>
      <c r="W207" s="74"/>
      <c r="X207" s="74"/>
    </row>
    <row r="208" spans="1:24" ht="15">
      <c r="A208" s="74"/>
      <c r="B208" s="74"/>
      <c r="C208" s="78"/>
      <c r="D208" s="74"/>
      <c r="E208" s="78"/>
      <c r="F208" s="74"/>
      <c r="G208" s="78"/>
      <c r="H208" s="74"/>
      <c r="I208" s="74"/>
      <c r="J208" s="74"/>
      <c r="K208" s="78"/>
      <c r="L208" s="74"/>
      <c r="M208" s="78"/>
      <c r="N208" s="74"/>
      <c r="O208" s="78"/>
      <c r="P208" s="74"/>
      <c r="Q208" s="78"/>
      <c r="R208" s="74"/>
      <c r="S208" s="74"/>
      <c r="T208" s="74"/>
      <c r="U208" s="78"/>
      <c r="V208" s="74"/>
      <c r="W208" s="74"/>
      <c r="X208" s="74"/>
    </row>
    <row r="209" spans="1:24" ht="15">
      <c r="A209" s="74"/>
      <c r="B209" s="74"/>
      <c r="C209" s="78"/>
      <c r="D209" s="74"/>
      <c r="E209" s="78"/>
      <c r="F209" s="74"/>
      <c r="G209" s="78"/>
      <c r="H209" s="74"/>
      <c r="I209" s="74"/>
      <c r="J209" s="74"/>
      <c r="K209" s="78"/>
      <c r="L209" s="74"/>
      <c r="M209" s="78"/>
      <c r="N209" s="74"/>
      <c r="O209" s="78"/>
      <c r="P209" s="74"/>
      <c r="Q209" s="78"/>
      <c r="R209" s="74"/>
      <c r="S209" s="74"/>
      <c r="T209" s="74"/>
      <c r="U209" s="78"/>
      <c r="V209" s="74"/>
      <c r="W209" s="74"/>
      <c r="X209" s="74"/>
    </row>
    <row r="210" spans="1:24" ht="15">
      <c r="A210" s="74"/>
      <c r="B210" s="74"/>
      <c r="C210" s="78"/>
      <c r="D210" s="74"/>
      <c r="E210" s="78"/>
      <c r="F210" s="74"/>
      <c r="G210" s="78"/>
      <c r="H210" s="74"/>
      <c r="I210" s="74"/>
      <c r="J210" s="74"/>
      <c r="K210" s="78"/>
      <c r="L210" s="74"/>
      <c r="M210" s="78"/>
      <c r="N210" s="74"/>
      <c r="O210" s="78"/>
      <c r="P210" s="74"/>
      <c r="Q210" s="78"/>
      <c r="R210" s="74"/>
      <c r="S210" s="74"/>
      <c r="T210" s="74"/>
      <c r="U210" s="78"/>
      <c r="V210" s="74"/>
      <c r="W210" s="74"/>
      <c r="X210" s="74"/>
    </row>
    <row r="211" spans="1:24" ht="15">
      <c r="A211" s="74"/>
      <c r="B211" s="74"/>
      <c r="C211" s="78"/>
      <c r="D211" s="74"/>
      <c r="E211" s="78"/>
      <c r="F211" s="74"/>
      <c r="G211" s="78"/>
      <c r="H211" s="74"/>
      <c r="I211" s="74"/>
      <c r="J211" s="74"/>
      <c r="K211" s="78"/>
      <c r="L211" s="74"/>
      <c r="M211" s="78"/>
      <c r="N211" s="74"/>
      <c r="O211" s="78"/>
      <c r="P211" s="74"/>
      <c r="Q211" s="78"/>
      <c r="R211" s="74"/>
      <c r="S211" s="74"/>
      <c r="T211" s="74"/>
      <c r="U211" s="78"/>
      <c r="V211" s="74"/>
      <c r="W211" s="74"/>
      <c r="X211" s="74"/>
    </row>
    <row r="212" spans="1:24" ht="15">
      <c r="A212" s="74"/>
      <c r="B212" s="74"/>
      <c r="C212" s="78"/>
      <c r="D212" s="74"/>
      <c r="E212" s="78"/>
      <c r="F212" s="74"/>
      <c r="G212" s="78"/>
      <c r="H212" s="74"/>
      <c r="I212" s="74"/>
      <c r="J212" s="74"/>
      <c r="K212" s="78"/>
      <c r="L212" s="74"/>
      <c r="M212" s="78"/>
      <c r="N212" s="74"/>
      <c r="O212" s="78"/>
      <c r="P212" s="74"/>
      <c r="Q212" s="78"/>
      <c r="R212" s="74"/>
      <c r="S212" s="74"/>
      <c r="T212" s="74"/>
      <c r="U212" s="78"/>
      <c r="V212" s="74"/>
      <c r="W212" s="74"/>
      <c r="X212" s="74"/>
    </row>
    <row r="213" spans="1:24" ht="15">
      <c r="A213" s="74"/>
      <c r="B213" s="74"/>
      <c r="C213" s="78"/>
      <c r="D213" s="74"/>
      <c r="E213" s="78"/>
      <c r="F213" s="74"/>
      <c r="G213" s="78"/>
      <c r="H213" s="74"/>
      <c r="I213" s="74"/>
      <c r="J213" s="74"/>
      <c r="K213" s="78"/>
      <c r="L213" s="74"/>
      <c r="M213" s="78"/>
      <c r="N213" s="74"/>
      <c r="O213" s="78"/>
      <c r="P213" s="74"/>
      <c r="Q213" s="78"/>
      <c r="R213" s="74"/>
      <c r="S213" s="74"/>
      <c r="T213" s="74"/>
      <c r="U213" s="78"/>
      <c r="V213" s="74"/>
      <c r="W213" s="74"/>
      <c r="X213" s="74"/>
    </row>
    <row r="214" spans="1:24" ht="15">
      <c r="A214" s="74"/>
      <c r="B214" s="74"/>
      <c r="C214" s="78"/>
      <c r="D214" s="74"/>
      <c r="E214" s="78"/>
      <c r="F214" s="74"/>
      <c r="G214" s="78"/>
      <c r="H214" s="74"/>
      <c r="I214" s="74"/>
      <c r="J214" s="74"/>
      <c r="K214" s="78"/>
      <c r="L214" s="74"/>
      <c r="M214" s="78"/>
      <c r="N214" s="74"/>
      <c r="O214" s="78"/>
      <c r="P214" s="74"/>
      <c r="Q214" s="78"/>
      <c r="R214" s="74"/>
      <c r="S214" s="74"/>
      <c r="T214" s="74"/>
      <c r="U214" s="78"/>
      <c r="V214" s="74"/>
      <c r="W214" s="74"/>
      <c r="X214" s="74"/>
    </row>
    <row r="215" spans="1:24" ht="15">
      <c r="A215" s="74"/>
      <c r="B215" s="74"/>
      <c r="C215" s="78"/>
      <c r="D215" s="74"/>
      <c r="E215" s="78"/>
      <c r="F215" s="74"/>
      <c r="G215" s="78"/>
      <c r="H215" s="74"/>
      <c r="I215" s="74"/>
      <c r="J215" s="74"/>
      <c r="K215" s="78"/>
      <c r="L215" s="74"/>
      <c r="M215" s="78"/>
      <c r="N215" s="74"/>
      <c r="O215" s="78"/>
      <c r="P215" s="74"/>
      <c r="Q215" s="78"/>
      <c r="R215" s="74"/>
      <c r="S215" s="74"/>
      <c r="T215" s="74"/>
      <c r="U215" s="78"/>
      <c r="V215" s="74"/>
      <c r="W215" s="74"/>
      <c r="X215" s="74"/>
    </row>
  </sheetData>
  <sheetProtection/>
  <mergeCells count="20">
    <mergeCell ref="A1:X1"/>
    <mergeCell ref="A2:A6"/>
    <mergeCell ref="B2:B6"/>
    <mergeCell ref="C2:X2"/>
    <mergeCell ref="C3:L3"/>
    <mergeCell ref="M3:V3"/>
    <mergeCell ref="W3:X5"/>
    <mergeCell ref="C4:J4"/>
    <mergeCell ref="K4:L5"/>
    <mergeCell ref="M4:T4"/>
    <mergeCell ref="A29:B29"/>
    <mergeCell ref="U4:V5"/>
    <mergeCell ref="C5:D5"/>
    <mergeCell ref="E5:F5"/>
    <mergeCell ref="G5:H5"/>
    <mergeCell ref="I5:J5"/>
    <mergeCell ref="M5:N5"/>
    <mergeCell ref="O5:P5"/>
    <mergeCell ref="Q5:R5"/>
    <mergeCell ref="S5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6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17" width="10.28125" style="69" customWidth="1"/>
    <col min="18" max="16384" width="11.421875" style="69" customWidth="1"/>
  </cols>
  <sheetData>
    <row r="1" spans="1:17" ht="24.75" customHeight="1" thickBot="1" thickTop="1">
      <c r="A1" s="355" t="s">
        <v>431</v>
      </c>
      <c r="B1" s="35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9.5" customHeight="1" thickBot="1" thickTop="1">
      <c r="A2" s="340" t="s">
        <v>32</v>
      </c>
      <c r="B2" s="343" t="s">
        <v>12</v>
      </c>
      <c r="C2" s="387" t="s">
        <v>99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</row>
    <row r="3" spans="1:17" ht="19.5" customHeight="1" thickBot="1">
      <c r="A3" s="340"/>
      <c r="B3" s="343"/>
      <c r="C3" s="390" t="s">
        <v>100</v>
      </c>
      <c r="D3" s="391"/>
      <c r="E3" s="391"/>
      <c r="F3" s="391"/>
      <c r="G3" s="391"/>
      <c r="H3" s="334" t="s">
        <v>101</v>
      </c>
      <c r="I3" s="391"/>
      <c r="J3" s="391"/>
      <c r="K3" s="391"/>
      <c r="L3" s="391"/>
      <c r="M3" s="334" t="s">
        <v>102</v>
      </c>
      <c r="N3" s="391"/>
      <c r="O3" s="391"/>
      <c r="P3" s="391"/>
      <c r="Q3" s="392"/>
    </row>
    <row r="4" spans="1:17" ht="19.5" customHeight="1" thickBot="1">
      <c r="A4" s="340"/>
      <c r="B4" s="343"/>
      <c r="C4" s="393" t="s">
        <v>103</v>
      </c>
      <c r="D4" s="394"/>
      <c r="E4" s="394"/>
      <c r="F4" s="395"/>
      <c r="G4" s="396" t="s">
        <v>89</v>
      </c>
      <c r="H4" s="393" t="s">
        <v>103</v>
      </c>
      <c r="I4" s="394"/>
      <c r="J4" s="394"/>
      <c r="K4" s="395"/>
      <c r="L4" s="396" t="s">
        <v>89</v>
      </c>
      <c r="M4" s="393" t="s">
        <v>103</v>
      </c>
      <c r="N4" s="394"/>
      <c r="O4" s="394"/>
      <c r="P4" s="395"/>
      <c r="Q4" s="396" t="s">
        <v>89</v>
      </c>
    </row>
    <row r="5" spans="1:17" ht="24.75" customHeight="1" thickBot="1">
      <c r="A5" s="341"/>
      <c r="B5" s="344"/>
      <c r="C5" s="309" t="s">
        <v>91</v>
      </c>
      <c r="D5" s="311" t="s">
        <v>92</v>
      </c>
      <c r="E5" s="311" t="s">
        <v>93</v>
      </c>
      <c r="F5" s="312" t="s">
        <v>94</v>
      </c>
      <c r="G5" s="414"/>
      <c r="H5" s="309" t="s">
        <v>91</v>
      </c>
      <c r="I5" s="311" t="s">
        <v>92</v>
      </c>
      <c r="J5" s="311" t="s">
        <v>93</v>
      </c>
      <c r="K5" s="312" t="s">
        <v>94</v>
      </c>
      <c r="L5" s="414"/>
      <c r="M5" s="309" t="s">
        <v>91</v>
      </c>
      <c r="N5" s="311" t="s">
        <v>92</v>
      </c>
      <c r="O5" s="310" t="s">
        <v>93</v>
      </c>
      <c r="P5" s="312" t="s">
        <v>94</v>
      </c>
      <c r="Q5" s="414"/>
    </row>
    <row r="6" spans="1:18" ht="15">
      <c r="A6" s="272" t="s">
        <v>126</v>
      </c>
      <c r="B6" s="241" t="s">
        <v>127</v>
      </c>
      <c r="C6" s="37">
        <v>93</v>
      </c>
      <c r="D6" s="97">
        <v>79</v>
      </c>
      <c r="E6" s="97">
        <v>16</v>
      </c>
      <c r="F6" s="152">
        <v>1</v>
      </c>
      <c r="G6" s="278">
        <v>189</v>
      </c>
      <c r="H6" s="128">
        <v>348</v>
      </c>
      <c r="I6" s="97">
        <v>480</v>
      </c>
      <c r="J6" s="97">
        <v>121</v>
      </c>
      <c r="K6" s="97">
        <v>1</v>
      </c>
      <c r="L6" s="278">
        <v>950</v>
      </c>
      <c r="M6" s="97">
        <v>145</v>
      </c>
      <c r="N6" s="97">
        <v>219</v>
      </c>
      <c r="O6" s="97">
        <v>86</v>
      </c>
      <c r="P6" s="97">
        <v>3</v>
      </c>
      <c r="Q6" s="278">
        <v>453</v>
      </c>
      <c r="R6" s="295" t="s">
        <v>322</v>
      </c>
    </row>
    <row r="7" spans="1:18" ht="28.5">
      <c r="A7" s="206" t="s">
        <v>128</v>
      </c>
      <c r="B7" s="207" t="s">
        <v>129</v>
      </c>
      <c r="C7" s="29">
        <v>63</v>
      </c>
      <c r="D7" s="99">
        <v>71</v>
      </c>
      <c r="E7" s="99">
        <v>12</v>
      </c>
      <c r="F7" s="153">
        <v>0</v>
      </c>
      <c r="G7" s="279">
        <v>146</v>
      </c>
      <c r="H7" s="129">
        <v>350</v>
      </c>
      <c r="I7" s="99">
        <v>472</v>
      </c>
      <c r="J7" s="99">
        <v>118</v>
      </c>
      <c r="K7" s="99">
        <v>0</v>
      </c>
      <c r="L7" s="279">
        <v>940</v>
      </c>
      <c r="M7" s="99">
        <v>213</v>
      </c>
      <c r="N7" s="99">
        <v>292</v>
      </c>
      <c r="O7" s="99">
        <v>123</v>
      </c>
      <c r="P7" s="99">
        <v>0</v>
      </c>
      <c r="Q7" s="279">
        <v>628</v>
      </c>
      <c r="R7" s="295" t="s">
        <v>323</v>
      </c>
    </row>
    <row r="8" spans="1:18" ht="15">
      <c r="A8" s="206" t="s">
        <v>130</v>
      </c>
      <c r="B8" s="207" t="s">
        <v>131</v>
      </c>
      <c r="C8" s="29">
        <v>11</v>
      </c>
      <c r="D8" s="99">
        <v>21</v>
      </c>
      <c r="E8" s="99">
        <v>5</v>
      </c>
      <c r="F8" s="153">
        <v>0</v>
      </c>
      <c r="G8" s="279">
        <v>37</v>
      </c>
      <c r="H8" s="129">
        <v>78</v>
      </c>
      <c r="I8" s="99">
        <v>95</v>
      </c>
      <c r="J8" s="99">
        <v>35</v>
      </c>
      <c r="K8" s="99">
        <v>1</v>
      </c>
      <c r="L8" s="279">
        <v>209</v>
      </c>
      <c r="M8" s="99">
        <v>29</v>
      </c>
      <c r="N8" s="99">
        <v>48</v>
      </c>
      <c r="O8" s="99">
        <v>21</v>
      </c>
      <c r="P8" s="99">
        <v>0</v>
      </c>
      <c r="Q8" s="279">
        <v>98</v>
      </c>
      <c r="R8" s="295" t="s">
        <v>324</v>
      </c>
    </row>
    <row r="9" spans="1:18" ht="15">
      <c r="A9" s="206" t="s">
        <v>132</v>
      </c>
      <c r="B9" s="207" t="s">
        <v>133</v>
      </c>
      <c r="C9" s="29">
        <v>0</v>
      </c>
      <c r="D9" s="99">
        <v>2</v>
      </c>
      <c r="E9" s="99">
        <v>0</v>
      </c>
      <c r="F9" s="153">
        <v>0</v>
      </c>
      <c r="G9" s="279">
        <v>2</v>
      </c>
      <c r="H9" s="129">
        <v>9</v>
      </c>
      <c r="I9" s="99">
        <v>10</v>
      </c>
      <c r="J9" s="99">
        <v>3</v>
      </c>
      <c r="K9" s="99">
        <v>0</v>
      </c>
      <c r="L9" s="279">
        <v>22</v>
      </c>
      <c r="M9" s="99">
        <v>1</v>
      </c>
      <c r="N9" s="99">
        <v>7</v>
      </c>
      <c r="O9" s="99">
        <v>1</v>
      </c>
      <c r="P9" s="99">
        <v>0</v>
      </c>
      <c r="Q9" s="279">
        <v>9</v>
      </c>
      <c r="R9" s="295" t="s">
        <v>325</v>
      </c>
    </row>
    <row r="10" spans="1:18" ht="15">
      <c r="A10" s="206" t="s">
        <v>134</v>
      </c>
      <c r="B10" s="207" t="s">
        <v>135</v>
      </c>
      <c r="C10" s="29">
        <v>0</v>
      </c>
      <c r="D10" s="99">
        <v>1</v>
      </c>
      <c r="E10" s="99">
        <v>1</v>
      </c>
      <c r="F10" s="153">
        <v>0</v>
      </c>
      <c r="G10" s="279">
        <v>2</v>
      </c>
      <c r="H10" s="129">
        <v>4</v>
      </c>
      <c r="I10" s="99">
        <v>3</v>
      </c>
      <c r="J10" s="99">
        <v>0</v>
      </c>
      <c r="K10" s="99">
        <v>0</v>
      </c>
      <c r="L10" s="279">
        <v>7</v>
      </c>
      <c r="M10" s="99">
        <v>1</v>
      </c>
      <c r="N10" s="99">
        <v>1</v>
      </c>
      <c r="O10" s="99">
        <v>2</v>
      </c>
      <c r="P10" s="99">
        <v>0</v>
      </c>
      <c r="Q10" s="279">
        <v>4</v>
      </c>
      <c r="R10" s="295" t="s">
        <v>326</v>
      </c>
    </row>
    <row r="11" spans="1:18" ht="15">
      <c r="A11" s="206" t="s">
        <v>136</v>
      </c>
      <c r="B11" s="207" t="s">
        <v>137</v>
      </c>
      <c r="C11" s="29">
        <v>1</v>
      </c>
      <c r="D11" s="99">
        <v>0</v>
      </c>
      <c r="E11" s="99">
        <v>0</v>
      </c>
      <c r="F11" s="153">
        <v>0</v>
      </c>
      <c r="G11" s="279">
        <v>1</v>
      </c>
      <c r="H11" s="129">
        <v>1</v>
      </c>
      <c r="I11" s="99">
        <v>3</v>
      </c>
      <c r="J11" s="99">
        <v>0</v>
      </c>
      <c r="K11" s="99">
        <v>0</v>
      </c>
      <c r="L11" s="279">
        <v>4</v>
      </c>
      <c r="M11" s="99">
        <v>1</v>
      </c>
      <c r="N11" s="99">
        <v>0</v>
      </c>
      <c r="O11" s="99">
        <v>0</v>
      </c>
      <c r="P11" s="99">
        <v>0</v>
      </c>
      <c r="Q11" s="279">
        <v>1</v>
      </c>
      <c r="R11" s="295" t="s">
        <v>327</v>
      </c>
    </row>
    <row r="12" spans="1:18" ht="15">
      <c r="A12" s="206" t="s">
        <v>138</v>
      </c>
      <c r="B12" s="207" t="s">
        <v>139</v>
      </c>
      <c r="C12" s="29">
        <v>3</v>
      </c>
      <c r="D12" s="99">
        <v>1</v>
      </c>
      <c r="E12" s="99">
        <v>0</v>
      </c>
      <c r="F12" s="153">
        <v>0</v>
      </c>
      <c r="G12" s="279">
        <v>4</v>
      </c>
      <c r="H12" s="129">
        <v>0</v>
      </c>
      <c r="I12" s="99">
        <v>4</v>
      </c>
      <c r="J12" s="99">
        <v>1</v>
      </c>
      <c r="K12" s="99">
        <v>0</v>
      </c>
      <c r="L12" s="279">
        <v>5</v>
      </c>
      <c r="M12" s="99">
        <v>2</v>
      </c>
      <c r="N12" s="99">
        <v>0</v>
      </c>
      <c r="O12" s="99">
        <v>0</v>
      </c>
      <c r="P12" s="99">
        <v>0</v>
      </c>
      <c r="Q12" s="279">
        <v>2</v>
      </c>
      <c r="R12" s="295" t="s">
        <v>328</v>
      </c>
    </row>
    <row r="13" spans="1:18" ht="15">
      <c r="A13" s="206" t="s">
        <v>140</v>
      </c>
      <c r="B13" s="207" t="s">
        <v>141</v>
      </c>
      <c r="C13" s="29">
        <v>2</v>
      </c>
      <c r="D13" s="99">
        <v>2</v>
      </c>
      <c r="E13" s="99">
        <v>0</v>
      </c>
      <c r="F13" s="153">
        <v>0</v>
      </c>
      <c r="G13" s="279">
        <v>4</v>
      </c>
      <c r="H13" s="129">
        <v>0</v>
      </c>
      <c r="I13" s="99">
        <v>0</v>
      </c>
      <c r="J13" s="99">
        <v>0</v>
      </c>
      <c r="K13" s="99">
        <v>0</v>
      </c>
      <c r="L13" s="279">
        <v>0</v>
      </c>
      <c r="M13" s="99">
        <v>1</v>
      </c>
      <c r="N13" s="99">
        <v>0</v>
      </c>
      <c r="O13" s="99">
        <v>0</v>
      </c>
      <c r="P13" s="99">
        <v>0</v>
      </c>
      <c r="Q13" s="279">
        <v>1</v>
      </c>
      <c r="R13" s="295" t="s">
        <v>329</v>
      </c>
    </row>
    <row r="14" spans="1:18" ht="15">
      <c r="A14" s="206" t="s">
        <v>142</v>
      </c>
      <c r="B14" s="207" t="s">
        <v>143</v>
      </c>
      <c r="C14" s="29">
        <v>1</v>
      </c>
      <c r="D14" s="99">
        <v>0</v>
      </c>
      <c r="E14" s="99">
        <v>0</v>
      </c>
      <c r="F14" s="153">
        <v>0</v>
      </c>
      <c r="G14" s="279">
        <v>1</v>
      </c>
      <c r="H14" s="129">
        <v>0</v>
      </c>
      <c r="I14" s="99">
        <v>1</v>
      </c>
      <c r="J14" s="99">
        <v>0</v>
      </c>
      <c r="K14" s="99">
        <v>0</v>
      </c>
      <c r="L14" s="279">
        <v>1</v>
      </c>
      <c r="M14" s="99">
        <v>0</v>
      </c>
      <c r="N14" s="99">
        <v>0</v>
      </c>
      <c r="O14" s="99">
        <v>0</v>
      </c>
      <c r="P14" s="99">
        <v>0</v>
      </c>
      <c r="Q14" s="279">
        <v>0</v>
      </c>
      <c r="R14" s="295" t="s">
        <v>330</v>
      </c>
    </row>
    <row r="15" spans="1:18" ht="15">
      <c r="A15" s="206" t="s">
        <v>144</v>
      </c>
      <c r="B15" s="207" t="s">
        <v>145</v>
      </c>
      <c r="C15" s="29">
        <v>0</v>
      </c>
      <c r="D15" s="99">
        <v>0</v>
      </c>
      <c r="E15" s="99">
        <v>0</v>
      </c>
      <c r="F15" s="153">
        <v>0</v>
      </c>
      <c r="G15" s="279">
        <v>0</v>
      </c>
      <c r="H15" s="129">
        <v>2</v>
      </c>
      <c r="I15" s="99">
        <v>2</v>
      </c>
      <c r="J15" s="99">
        <v>0</v>
      </c>
      <c r="K15" s="99">
        <v>0</v>
      </c>
      <c r="L15" s="279">
        <v>4</v>
      </c>
      <c r="M15" s="99">
        <v>0</v>
      </c>
      <c r="N15" s="99">
        <v>0</v>
      </c>
      <c r="O15" s="99">
        <v>0</v>
      </c>
      <c r="P15" s="99">
        <v>0</v>
      </c>
      <c r="Q15" s="279">
        <v>0</v>
      </c>
      <c r="R15" s="295" t="s">
        <v>331</v>
      </c>
    </row>
    <row r="16" spans="1:18" ht="15">
      <c r="A16" s="206" t="s">
        <v>146</v>
      </c>
      <c r="B16" s="207" t="s">
        <v>147</v>
      </c>
      <c r="C16" s="29">
        <v>1</v>
      </c>
      <c r="D16" s="99">
        <v>0</v>
      </c>
      <c r="E16" s="99">
        <v>1</v>
      </c>
      <c r="F16" s="153">
        <v>0</v>
      </c>
      <c r="G16" s="279">
        <v>2</v>
      </c>
      <c r="H16" s="129">
        <v>2</v>
      </c>
      <c r="I16" s="99">
        <v>0</v>
      </c>
      <c r="J16" s="99">
        <v>0</v>
      </c>
      <c r="K16" s="99">
        <v>0</v>
      </c>
      <c r="L16" s="279">
        <v>2</v>
      </c>
      <c r="M16" s="99">
        <v>1</v>
      </c>
      <c r="N16" s="99">
        <v>0</v>
      </c>
      <c r="O16" s="99">
        <v>0</v>
      </c>
      <c r="P16" s="99">
        <v>0</v>
      </c>
      <c r="Q16" s="279">
        <v>1</v>
      </c>
      <c r="R16" s="295" t="s">
        <v>332</v>
      </c>
    </row>
    <row r="17" spans="1:18" ht="15">
      <c r="A17" s="206" t="s">
        <v>148</v>
      </c>
      <c r="B17" s="207" t="s">
        <v>149</v>
      </c>
      <c r="C17" s="29">
        <v>6</v>
      </c>
      <c r="D17" s="99">
        <v>4</v>
      </c>
      <c r="E17" s="99">
        <v>1</v>
      </c>
      <c r="F17" s="153">
        <v>0</v>
      </c>
      <c r="G17" s="279">
        <v>11</v>
      </c>
      <c r="H17" s="129">
        <v>6</v>
      </c>
      <c r="I17" s="99">
        <v>13</v>
      </c>
      <c r="J17" s="99">
        <v>2</v>
      </c>
      <c r="K17" s="99">
        <v>0</v>
      </c>
      <c r="L17" s="279">
        <v>21</v>
      </c>
      <c r="M17" s="99">
        <v>2</v>
      </c>
      <c r="N17" s="99">
        <v>1</v>
      </c>
      <c r="O17" s="99">
        <v>1</v>
      </c>
      <c r="P17" s="99">
        <v>0</v>
      </c>
      <c r="Q17" s="279">
        <v>4</v>
      </c>
      <c r="R17" s="295" t="s">
        <v>333</v>
      </c>
    </row>
    <row r="18" spans="1:18" ht="15">
      <c r="A18" s="206" t="s">
        <v>150</v>
      </c>
      <c r="B18" s="207" t="s">
        <v>151</v>
      </c>
      <c r="C18" s="29">
        <v>751</v>
      </c>
      <c r="D18" s="99">
        <v>994</v>
      </c>
      <c r="E18" s="99">
        <v>166</v>
      </c>
      <c r="F18" s="153">
        <v>5</v>
      </c>
      <c r="G18" s="279">
        <v>1916</v>
      </c>
      <c r="H18" s="129">
        <v>2670</v>
      </c>
      <c r="I18" s="99">
        <v>3870</v>
      </c>
      <c r="J18" s="99">
        <v>1004</v>
      </c>
      <c r="K18" s="99">
        <v>22</v>
      </c>
      <c r="L18" s="279">
        <v>7566</v>
      </c>
      <c r="M18" s="99">
        <v>928</v>
      </c>
      <c r="N18" s="99">
        <v>1204</v>
      </c>
      <c r="O18" s="99">
        <v>536</v>
      </c>
      <c r="P18" s="99">
        <v>6</v>
      </c>
      <c r="Q18" s="279">
        <v>2674</v>
      </c>
      <c r="R18" s="295" t="s">
        <v>334</v>
      </c>
    </row>
    <row r="19" spans="1:18" ht="15">
      <c r="A19" s="206" t="s">
        <v>152</v>
      </c>
      <c r="B19" s="207" t="s">
        <v>153</v>
      </c>
      <c r="C19" s="29">
        <v>20</v>
      </c>
      <c r="D19" s="99">
        <v>26</v>
      </c>
      <c r="E19" s="99">
        <v>1</v>
      </c>
      <c r="F19" s="153">
        <v>0</v>
      </c>
      <c r="G19" s="279">
        <v>47</v>
      </c>
      <c r="H19" s="129">
        <v>96</v>
      </c>
      <c r="I19" s="99">
        <v>99</v>
      </c>
      <c r="J19" s="99">
        <v>30</v>
      </c>
      <c r="K19" s="99">
        <v>1</v>
      </c>
      <c r="L19" s="279">
        <v>226</v>
      </c>
      <c r="M19" s="99">
        <v>27</v>
      </c>
      <c r="N19" s="99">
        <v>47</v>
      </c>
      <c r="O19" s="99">
        <v>12</v>
      </c>
      <c r="P19" s="99">
        <v>0</v>
      </c>
      <c r="Q19" s="279">
        <v>86</v>
      </c>
      <c r="R19" s="295" t="s">
        <v>335</v>
      </c>
    </row>
    <row r="20" spans="1:18" ht="15">
      <c r="A20" s="206" t="s">
        <v>154</v>
      </c>
      <c r="B20" s="207" t="s">
        <v>155</v>
      </c>
      <c r="C20" s="29">
        <v>4</v>
      </c>
      <c r="D20" s="99">
        <v>5</v>
      </c>
      <c r="E20" s="99">
        <v>0</v>
      </c>
      <c r="F20" s="153">
        <v>0</v>
      </c>
      <c r="G20" s="279">
        <v>9</v>
      </c>
      <c r="H20" s="129">
        <v>27</v>
      </c>
      <c r="I20" s="99">
        <v>26</v>
      </c>
      <c r="J20" s="99">
        <v>6</v>
      </c>
      <c r="K20" s="99">
        <v>0</v>
      </c>
      <c r="L20" s="279">
        <v>59</v>
      </c>
      <c r="M20" s="99">
        <v>20</v>
      </c>
      <c r="N20" s="99">
        <v>19</v>
      </c>
      <c r="O20" s="99">
        <v>8</v>
      </c>
      <c r="P20" s="99">
        <v>0</v>
      </c>
      <c r="Q20" s="279">
        <v>47</v>
      </c>
      <c r="R20" s="295" t="s">
        <v>336</v>
      </c>
    </row>
    <row r="21" spans="1:18" ht="15">
      <c r="A21" s="206" t="s">
        <v>156</v>
      </c>
      <c r="B21" s="207" t="s">
        <v>157</v>
      </c>
      <c r="C21" s="29">
        <v>0</v>
      </c>
      <c r="D21" s="99">
        <v>2</v>
      </c>
      <c r="E21" s="99">
        <v>0</v>
      </c>
      <c r="F21" s="153">
        <v>0</v>
      </c>
      <c r="G21" s="279">
        <v>2</v>
      </c>
      <c r="H21" s="129">
        <v>4</v>
      </c>
      <c r="I21" s="99">
        <v>0</v>
      </c>
      <c r="J21" s="99">
        <v>0</v>
      </c>
      <c r="K21" s="99">
        <v>0</v>
      </c>
      <c r="L21" s="279">
        <v>4</v>
      </c>
      <c r="M21" s="99">
        <v>0</v>
      </c>
      <c r="N21" s="99">
        <v>1</v>
      </c>
      <c r="O21" s="99">
        <v>1</v>
      </c>
      <c r="P21" s="99">
        <v>0</v>
      </c>
      <c r="Q21" s="279">
        <v>2</v>
      </c>
      <c r="R21" s="295" t="s">
        <v>337</v>
      </c>
    </row>
    <row r="22" spans="1:18" ht="15">
      <c r="A22" s="206" t="s">
        <v>158</v>
      </c>
      <c r="B22" s="207" t="s">
        <v>159</v>
      </c>
      <c r="C22" s="29">
        <v>1</v>
      </c>
      <c r="D22" s="99">
        <v>0</v>
      </c>
      <c r="E22" s="99">
        <v>0</v>
      </c>
      <c r="F22" s="153">
        <v>0</v>
      </c>
      <c r="G22" s="279">
        <v>1</v>
      </c>
      <c r="H22" s="129">
        <v>3</v>
      </c>
      <c r="I22" s="99">
        <v>0</v>
      </c>
      <c r="J22" s="99">
        <v>1</v>
      </c>
      <c r="K22" s="99">
        <v>0</v>
      </c>
      <c r="L22" s="279">
        <v>4</v>
      </c>
      <c r="M22" s="99">
        <v>3</v>
      </c>
      <c r="N22" s="99">
        <v>3</v>
      </c>
      <c r="O22" s="99">
        <v>2</v>
      </c>
      <c r="P22" s="99">
        <v>0</v>
      </c>
      <c r="Q22" s="279">
        <v>8</v>
      </c>
      <c r="R22" s="295" t="s">
        <v>338</v>
      </c>
    </row>
    <row r="23" spans="1:18" ht="28.5">
      <c r="A23" s="206" t="s">
        <v>160</v>
      </c>
      <c r="B23" s="207" t="s">
        <v>161</v>
      </c>
      <c r="C23" s="29">
        <v>3</v>
      </c>
      <c r="D23" s="99">
        <v>0</v>
      </c>
      <c r="E23" s="99">
        <v>1</v>
      </c>
      <c r="F23" s="153">
        <v>0</v>
      </c>
      <c r="G23" s="279">
        <v>4</v>
      </c>
      <c r="H23" s="129">
        <v>9</v>
      </c>
      <c r="I23" s="99">
        <v>8</v>
      </c>
      <c r="J23" s="99">
        <v>2</v>
      </c>
      <c r="K23" s="99">
        <v>0</v>
      </c>
      <c r="L23" s="279">
        <v>19</v>
      </c>
      <c r="M23" s="99">
        <v>7</v>
      </c>
      <c r="N23" s="99">
        <v>6</v>
      </c>
      <c r="O23" s="99">
        <v>2</v>
      </c>
      <c r="P23" s="99">
        <v>0</v>
      </c>
      <c r="Q23" s="279">
        <v>15</v>
      </c>
      <c r="R23" s="295" t="s">
        <v>339</v>
      </c>
    </row>
    <row r="24" spans="1:18" ht="15">
      <c r="A24" s="206" t="s">
        <v>162</v>
      </c>
      <c r="B24" s="207" t="s">
        <v>163</v>
      </c>
      <c r="C24" s="29">
        <v>25</v>
      </c>
      <c r="D24" s="99">
        <v>23</v>
      </c>
      <c r="E24" s="99">
        <v>8</v>
      </c>
      <c r="F24" s="153">
        <v>0</v>
      </c>
      <c r="G24" s="279">
        <v>56</v>
      </c>
      <c r="H24" s="129">
        <v>82</v>
      </c>
      <c r="I24" s="99">
        <v>121</v>
      </c>
      <c r="J24" s="99">
        <v>37</v>
      </c>
      <c r="K24" s="99">
        <v>0</v>
      </c>
      <c r="L24" s="279">
        <v>240</v>
      </c>
      <c r="M24" s="99">
        <v>39</v>
      </c>
      <c r="N24" s="99">
        <v>48</v>
      </c>
      <c r="O24" s="99">
        <v>13</v>
      </c>
      <c r="P24" s="99">
        <v>0</v>
      </c>
      <c r="Q24" s="279">
        <v>100</v>
      </c>
      <c r="R24" s="295" t="s">
        <v>340</v>
      </c>
    </row>
    <row r="25" spans="1:18" ht="15">
      <c r="A25" s="206" t="s">
        <v>164</v>
      </c>
      <c r="B25" s="207" t="s">
        <v>165</v>
      </c>
      <c r="C25" s="29">
        <v>2</v>
      </c>
      <c r="D25" s="99">
        <v>0</v>
      </c>
      <c r="E25" s="99">
        <v>0</v>
      </c>
      <c r="F25" s="153">
        <v>0</v>
      </c>
      <c r="G25" s="279">
        <v>2</v>
      </c>
      <c r="H25" s="129">
        <v>2</v>
      </c>
      <c r="I25" s="99">
        <v>6</v>
      </c>
      <c r="J25" s="99">
        <v>1</v>
      </c>
      <c r="K25" s="99">
        <v>0</v>
      </c>
      <c r="L25" s="279">
        <v>9</v>
      </c>
      <c r="M25" s="99">
        <v>1</v>
      </c>
      <c r="N25" s="99">
        <v>2</v>
      </c>
      <c r="O25" s="99">
        <v>0</v>
      </c>
      <c r="P25" s="99">
        <v>0</v>
      </c>
      <c r="Q25" s="279">
        <v>3</v>
      </c>
      <c r="R25" s="295" t="s">
        <v>341</v>
      </c>
    </row>
    <row r="26" spans="1:18" ht="15">
      <c r="A26" s="206" t="s">
        <v>166</v>
      </c>
      <c r="B26" s="207" t="s">
        <v>167</v>
      </c>
      <c r="C26" s="29">
        <v>17</v>
      </c>
      <c r="D26" s="99">
        <v>24</v>
      </c>
      <c r="E26" s="99">
        <v>4</v>
      </c>
      <c r="F26" s="153">
        <v>0</v>
      </c>
      <c r="G26" s="279">
        <v>45</v>
      </c>
      <c r="H26" s="129">
        <v>102</v>
      </c>
      <c r="I26" s="99">
        <v>132</v>
      </c>
      <c r="J26" s="99">
        <v>32</v>
      </c>
      <c r="K26" s="99">
        <v>0</v>
      </c>
      <c r="L26" s="279">
        <v>266</v>
      </c>
      <c r="M26" s="99">
        <v>36</v>
      </c>
      <c r="N26" s="99">
        <v>53</v>
      </c>
      <c r="O26" s="99">
        <v>28</v>
      </c>
      <c r="P26" s="99">
        <v>0</v>
      </c>
      <c r="Q26" s="279">
        <v>117</v>
      </c>
      <c r="R26" s="295" t="s">
        <v>342</v>
      </c>
    </row>
    <row r="27" spans="1:18" ht="15.75" thickBot="1">
      <c r="A27" s="199" t="s">
        <v>168</v>
      </c>
      <c r="B27" s="225" t="s">
        <v>169</v>
      </c>
      <c r="C27" s="31">
        <v>19</v>
      </c>
      <c r="D27" s="103">
        <v>37</v>
      </c>
      <c r="E27" s="103">
        <v>2</v>
      </c>
      <c r="F27" s="154">
        <v>0</v>
      </c>
      <c r="G27" s="280">
        <v>58</v>
      </c>
      <c r="H27" s="130">
        <v>150</v>
      </c>
      <c r="I27" s="103">
        <v>186</v>
      </c>
      <c r="J27" s="103">
        <v>52</v>
      </c>
      <c r="K27" s="103">
        <v>1</v>
      </c>
      <c r="L27" s="280">
        <v>389</v>
      </c>
      <c r="M27" s="103">
        <v>60</v>
      </c>
      <c r="N27" s="103">
        <v>97</v>
      </c>
      <c r="O27" s="103">
        <v>24</v>
      </c>
      <c r="P27" s="103">
        <v>0</v>
      </c>
      <c r="Q27" s="280">
        <v>181</v>
      </c>
      <c r="R27" s="295" t="s">
        <v>343</v>
      </c>
    </row>
    <row r="28" spans="1:18" ht="15.75" thickBot="1">
      <c r="A28" s="353" t="s">
        <v>89</v>
      </c>
      <c r="B28" s="369"/>
      <c r="C28" s="12">
        <v>1023</v>
      </c>
      <c r="D28" s="106">
        <v>1292</v>
      </c>
      <c r="E28" s="106">
        <v>218</v>
      </c>
      <c r="F28" s="155">
        <v>6</v>
      </c>
      <c r="G28" s="108">
        <v>2539</v>
      </c>
      <c r="H28" s="131">
        <v>3945</v>
      </c>
      <c r="I28" s="106">
        <v>5531</v>
      </c>
      <c r="J28" s="106">
        <v>1445</v>
      </c>
      <c r="K28" s="155">
        <v>26</v>
      </c>
      <c r="L28" s="108">
        <v>10947</v>
      </c>
      <c r="M28" s="131">
        <v>1517</v>
      </c>
      <c r="N28" s="106">
        <v>2048</v>
      </c>
      <c r="O28" s="106">
        <v>860</v>
      </c>
      <c r="P28" s="155">
        <v>9</v>
      </c>
      <c r="Q28" s="108">
        <v>4434</v>
      </c>
      <c r="R28" s="296" t="s">
        <v>116</v>
      </c>
    </row>
    <row r="29" spans="1:17" ht="15">
      <c r="A29" s="276"/>
      <c r="B29" s="88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7" ht="15">
      <c r="A30" s="89" t="s">
        <v>95</v>
      </c>
      <c r="B30" s="74"/>
      <c r="C30" s="78">
        <f aca="true" t="shared" si="0" ref="C30:Q30">SUM(C6:C27)</f>
        <v>1023</v>
      </c>
      <c r="D30" s="74">
        <f t="shared" si="0"/>
        <v>1292</v>
      </c>
      <c r="E30" s="74">
        <f t="shared" si="0"/>
        <v>218</v>
      </c>
      <c r="F30" s="74">
        <f t="shared" si="0"/>
        <v>6</v>
      </c>
      <c r="G30" s="74">
        <f t="shared" si="0"/>
        <v>2539</v>
      </c>
      <c r="H30" s="74">
        <f t="shared" si="0"/>
        <v>3945</v>
      </c>
      <c r="I30" s="74">
        <f t="shared" si="0"/>
        <v>5531</v>
      </c>
      <c r="J30" s="74">
        <f t="shared" si="0"/>
        <v>1445</v>
      </c>
      <c r="K30" s="74">
        <f t="shared" si="0"/>
        <v>26</v>
      </c>
      <c r="L30" s="74">
        <f t="shared" si="0"/>
        <v>10947</v>
      </c>
      <c r="M30" s="74">
        <f t="shared" si="0"/>
        <v>1517</v>
      </c>
      <c r="N30" s="74">
        <f t="shared" si="0"/>
        <v>2048</v>
      </c>
      <c r="O30" s="74">
        <f t="shared" si="0"/>
        <v>860</v>
      </c>
      <c r="P30" s="74">
        <f t="shared" si="0"/>
        <v>9</v>
      </c>
      <c r="Q30" s="78">
        <f t="shared" si="0"/>
        <v>4434</v>
      </c>
    </row>
    <row r="31" spans="1:17" ht="15">
      <c r="A31" s="90" t="s">
        <v>96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161"/>
      <c r="L32" s="41"/>
      <c r="M32" s="41"/>
      <c r="N32" s="41"/>
      <c r="O32" s="41"/>
      <c r="P32" s="161"/>
      <c r="Q32" s="41"/>
    </row>
    <row r="33" spans="1:17" ht="15">
      <c r="A33" s="74"/>
      <c r="B33" s="8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5">
      <c r="A34" s="74"/>
      <c r="B34" s="8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5">
      <c r="A35" s="74"/>
      <c r="B35" s="8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</sheetData>
  <sheetProtection/>
  <mergeCells count="14">
    <mergeCell ref="H4:K4"/>
    <mergeCell ref="L4:L5"/>
    <mergeCell ref="M4:P4"/>
    <mergeCell ref="Q4:Q5"/>
    <mergeCell ref="A28:B28"/>
    <mergeCell ref="A1:Q1"/>
    <mergeCell ref="A2:A5"/>
    <mergeCell ref="B2:B5"/>
    <mergeCell ref="C2:Q2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6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3" width="8.7109375" style="69" customWidth="1"/>
    <col min="4" max="4" width="10.140625" style="69" customWidth="1"/>
    <col min="5" max="5" width="10.00390625" style="69" customWidth="1"/>
    <col min="6" max="6" width="10.8515625" style="69" customWidth="1"/>
    <col min="7" max="10" width="8.7109375" style="69" customWidth="1"/>
    <col min="11" max="11" width="10.421875" style="69" customWidth="1"/>
    <col min="12" max="15" width="8.7109375" style="69" customWidth="1"/>
    <col min="16" max="16" width="9.7109375" style="69" customWidth="1"/>
    <col min="17" max="17" width="8.7109375" style="69" customWidth="1"/>
    <col min="18" max="16384" width="11.421875" style="69" customWidth="1"/>
  </cols>
  <sheetData>
    <row r="1" spans="1:17" ht="24.75" customHeight="1" thickBot="1" thickTop="1">
      <c r="A1" s="355" t="s">
        <v>432</v>
      </c>
      <c r="B1" s="35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9.5" customHeight="1" thickBot="1" thickTop="1">
      <c r="A2" s="398" t="s">
        <v>32</v>
      </c>
      <c r="B2" s="342" t="s">
        <v>12</v>
      </c>
      <c r="C2" s="387" t="s">
        <v>99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</row>
    <row r="3" spans="1:17" ht="19.5" customHeight="1" thickBot="1">
      <c r="A3" s="385"/>
      <c r="B3" s="343"/>
      <c r="C3" s="390" t="s">
        <v>100</v>
      </c>
      <c r="D3" s="391"/>
      <c r="E3" s="391"/>
      <c r="F3" s="391"/>
      <c r="G3" s="391"/>
      <c r="H3" s="334" t="s">
        <v>101</v>
      </c>
      <c r="I3" s="391"/>
      <c r="J3" s="391"/>
      <c r="K3" s="391"/>
      <c r="L3" s="391"/>
      <c r="M3" s="334" t="s">
        <v>102</v>
      </c>
      <c r="N3" s="391"/>
      <c r="O3" s="391"/>
      <c r="P3" s="391"/>
      <c r="Q3" s="392"/>
    </row>
    <row r="4" spans="1:17" ht="19.5" customHeight="1" thickBot="1">
      <c r="A4" s="385"/>
      <c r="B4" s="343"/>
      <c r="C4" s="393" t="s">
        <v>103</v>
      </c>
      <c r="D4" s="394"/>
      <c r="E4" s="394"/>
      <c r="F4" s="395"/>
      <c r="G4" s="396" t="s">
        <v>89</v>
      </c>
      <c r="H4" s="393" t="s">
        <v>103</v>
      </c>
      <c r="I4" s="394"/>
      <c r="J4" s="394"/>
      <c r="K4" s="395"/>
      <c r="L4" s="396" t="s">
        <v>89</v>
      </c>
      <c r="M4" s="393" t="s">
        <v>103</v>
      </c>
      <c r="N4" s="394"/>
      <c r="O4" s="394"/>
      <c r="P4" s="395"/>
      <c r="Q4" s="396" t="s">
        <v>89</v>
      </c>
    </row>
    <row r="5" spans="1:17" ht="24.75" customHeight="1" thickBot="1">
      <c r="A5" s="379"/>
      <c r="B5" s="344"/>
      <c r="C5" s="309" t="s">
        <v>91</v>
      </c>
      <c r="D5" s="311" t="s">
        <v>92</v>
      </c>
      <c r="E5" s="311" t="s">
        <v>93</v>
      </c>
      <c r="F5" s="312" t="s">
        <v>94</v>
      </c>
      <c r="G5" s="397"/>
      <c r="H5" s="309" t="s">
        <v>91</v>
      </c>
      <c r="I5" s="311" t="s">
        <v>92</v>
      </c>
      <c r="J5" s="311" t="s">
        <v>93</v>
      </c>
      <c r="K5" s="317" t="s">
        <v>94</v>
      </c>
      <c r="L5" s="397"/>
      <c r="M5" s="309" t="s">
        <v>91</v>
      </c>
      <c r="N5" s="311" t="s">
        <v>92</v>
      </c>
      <c r="O5" s="310" t="s">
        <v>93</v>
      </c>
      <c r="P5" s="317" t="s">
        <v>94</v>
      </c>
      <c r="Q5" s="397"/>
    </row>
    <row r="6" spans="1:18" ht="15">
      <c r="A6" s="272" t="s">
        <v>126</v>
      </c>
      <c r="B6" s="241" t="s">
        <v>127</v>
      </c>
      <c r="C6" s="135">
        <v>0.09090909090909091</v>
      </c>
      <c r="D6" s="136">
        <v>0.06114551083591331</v>
      </c>
      <c r="E6" s="136">
        <v>0.07339449541284404</v>
      </c>
      <c r="F6" s="137">
        <v>0.16666666666666663</v>
      </c>
      <c r="G6" s="262">
        <v>0.07443875541551793</v>
      </c>
      <c r="H6" s="138">
        <v>0.08821292775665399</v>
      </c>
      <c r="I6" s="136">
        <v>0.0867835834387995</v>
      </c>
      <c r="J6" s="136">
        <v>0.0837370242214533</v>
      </c>
      <c r="K6" s="137">
        <v>0.038461538461538464</v>
      </c>
      <c r="L6" s="262">
        <v>0.08678176669407144</v>
      </c>
      <c r="M6" s="138">
        <v>0.09558338826631511</v>
      </c>
      <c r="N6" s="136">
        <v>0.10693359375</v>
      </c>
      <c r="O6" s="136">
        <v>0.1</v>
      </c>
      <c r="P6" s="137">
        <v>0.33333333333333326</v>
      </c>
      <c r="Q6" s="262">
        <v>0.10216508795669825</v>
      </c>
      <c r="R6" s="295" t="s">
        <v>322</v>
      </c>
    </row>
    <row r="7" spans="1:18" ht="28.5">
      <c r="A7" s="206" t="s">
        <v>128</v>
      </c>
      <c r="B7" s="207" t="s">
        <v>129</v>
      </c>
      <c r="C7" s="139">
        <v>0.06158357771260998</v>
      </c>
      <c r="D7" s="140">
        <v>0.05495356037151703</v>
      </c>
      <c r="E7" s="140">
        <v>0.05504587155963304</v>
      </c>
      <c r="F7" s="141">
        <v>0</v>
      </c>
      <c r="G7" s="264">
        <v>0.0575029539188657</v>
      </c>
      <c r="H7" s="142">
        <v>0.08871989860583017</v>
      </c>
      <c r="I7" s="140">
        <v>0.08533719038148617</v>
      </c>
      <c r="J7" s="140">
        <v>0.08166089965397924</v>
      </c>
      <c r="K7" s="141">
        <v>0</v>
      </c>
      <c r="L7" s="264">
        <v>0.0858682744130812</v>
      </c>
      <c r="M7" s="142">
        <v>0.14040870138431114</v>
      </c>
      <c r="N7" s="140">
        <v>0.142578125</v>
      </c>
      <c r="O7" s="140">
        <v>0.14302325581395348</v>
      </c>
      <c r="P7" s="141">
        <v>0</v>
      </c>
      <c r="Q7" s="264">
        <v>0.14163283716734326</v>
      </c>
      <c r="R7" s="295" t="s">
        <v>323</v>
      </c>
    </row>
    <row r="8" spans="1:18" ht="15">
      <c r="A8" s="206" t="s">
        <v>130</v>
      </c>
      <c r="B8" s="207" t="s">
        <v>131</v>
      </c>
      <c r="C8" s="139">
        <v>0.010752688172043012</v>
      </c>
      <c r="D8" s="140">
        <v>0.016253869969040248</v>
      </c>
      <c r="E8" s="140">
        <v>0.022935779816513763</v>
      </c>
      <c r="F8" s="141">
        <v>0</v>
      </c>
      <c r="G8" s="264">
        <v>0.0145726664040961</v>
      </c>
      <c r="H8" s="142">
        <v>0.01977186311787072</v>
      </c>
      <c r="I8" s="140">
        <v>0.01717591755559573</v>
      </c>
      <c r="J8" s="140">
        <v>0.024221453287197228</v>
      </c>
      <c r="K8" s="141">
        <v>0.038461538461538464</v>
      </c>
      <c r="L8" s="264">
        <v>0.019091988672695716</v>
      </c>
      <c r="M8" s="142">
        <v>0.01911667765326302</v>
      </c>
      <c r="N8" s="140">
        <v>0.0234375</v>
      </c>
      <c r="O8" s="140">
        <v>0.02441860465116279</v>
      </c>
      <c r="P8" s="141">
        <v>0</v>
      </c>
      <c r="Q8" s="264">
        <v>0.022101939557961206</v>
      </c>
      <c r="R8" s="295" t="s">
        <v>324</v>
      </c>
    </row>
    <row r="9" spans="1:18" ht="15">
      <c r="A9" s="206" t="s">
        <v>132</v>
      </c>
      <c r="B9" s="207" t="s">
        <v>133</v>
      </c>
      <c r="C9" s="139">
        <v>0</v>
      </c>
      <c r="D9" s="140">
        <v>0.0015479876160990713</v>
      </c>
      <c r="E9" s="140">
        <v>0</v>
      </c>
      <c r="F9" s="141">
        <v>0</v>
      </c>
      <c r="G9" s="264">
        <v>0.0007877116975187081</v>
      </c>
      <c r="H9" s="142">
        <v>0.0022813688212927757</v>
      </c>
      <c r="I9" s="140">
        <v>0.001807991321641656</v>
      </c>
      <c r="J9" s="140">
        <v>0.0020761245674740486</v>
      </c>
      <c r="K9" s="141">
        <v>0</v>
      </c>
      <c r="L9" s="264">
        <v>0.0020096830181784964</v>
      </c>
      <c r="M9" s="142">
        <v>0.0006591957811470006</v>
      </c>
      <c r="N9" s="140">
        <v>0.00341796875</v>
      </c>
      <c r="O9" s="140">
        <v>0.0011627906976744186</v>
      </c>
      <c r="P9" s="141">
        <v>0</v>
      </c>
      <c r="Q9" s="264">
        <v>0.0020297699594046003</v>
      </c>
      <c r="R9" s="295" t="s">
        <v>325</v>
      </c>
    </row>
    <row r="10" spans="1:18" ht="15">
      <c r="A10" s="206" t="s">
        <v>134</v>
      </c>
      <c r="B10" s="207" t="s">
        <v>135</v>
      </c>
      <c r="C10" s="139">
        <v>0</v>
      </c>
      <c r="D10" s="140">
        <v>0.0007739938080495357</v>
      </c>
      <c r="E10" s="140">
        <v>0.0045871559633027525</v>
      </c>
      <c r="F10" s="141">
        <v>0</v>
      </c>
      <c r="G10" s="264">
        <v>0.0007877116975187081</v>
      </c>
      <c r="H10" s="142">
        <v>0.0010139416983523447</v>
      </c>
      <c r="I10" s="140">
        <v>0.0005423973964924968</v>
      </c>
      <c r="J10" s="140">
        <v>0</v>
      </c>
      <c r="K10" s="141">
        <v>0</v>
      </c>
      <c r="L10" s="264">
        <v>0.000639444596693158</v>
      </c>
      <c r="M10" s="142">
        <v>0.0006591957811470006</v>
      </c>
      <c r="N10" s="140">
        <v>0.00048828125</v>
      </c>
      <c r="O10" s="140">
        <v>0.002325581395348837</v>
      </c>
      <c r="P10" s="141">
        <v>0</v>
      </c>
      <c r="Q10" s="264">
        <v>0.0009021199819576004</v>
      </c>
      <c r="R10" s="295" t="s">
        <v>326</v>
      </c>
    </row>
    <row r="11" spans="1:18" ht="15">
      <c r="A11" s="206" t="s">
        <v>136</v>
      </c>
      <c r="B11" s="207" t="s">
        <v>137</v>
      </c>
      <c r="C11" s="139">
        <v>0.0009775171065493646</v>
      </c>
      <c r="D11" s="140">
        <v>0</v>
      </c>
      <c r="E11" s="140">
        <v>0</v>
      </c>
      <c r="F11" s="141">
        <v>0</v>
      </c>
      <c r="G11" s="264">
        <v>0.00039385584875935406</v>
      </c>
      <c r="H11" s="142">
        <v>0.00025348542458808617</v>
      </c>
      <c r="I11" s="140">
        <v>0.0005423973964924968</v>
      </c>
      <c r="J11" s="140">
        <v>0</v>
      </c>
      <c r="K11" s="141">
        <v>0</v>
      </c>
      <c r="L11" s="264">
        <v>0.00036539691239609025</v>
      </c>
      <c r="M11" s="142">
        <v>0.0006591957811470006</v>
      </c>
      <c r="N11" s="140">
        <v>0</v>
      </c>
      <c r="O11" s="140">
        <v>0</v>
      </c>
      <c r="P11" s="141">
        <v>0</v>
      </c>
      <c r="Q11" s="264">
        <v>0.0002255299954894001</v>
      </c>
      <c r="R11" s="295" t="s">
        <v>327</v>
      </c>
    </row>
    <row r="12" spans="1:18" ht="15">
      <c r="A12" s="206" t="s">
        <v>138</v>
      </c>
      <c r="B12" s="207" t="s">
        <v>139</v>
      </c>
      <c r="C12" s="139">
        <v>0.002932551319648094</v>
      </c>
      <c r="D12" s="140">
        <v>0.0007739938080495357</v>
      </c>
      <c r="E12" s="140">
        <v>0</v>
      </c>
      <c r="F12" s="141">
        <v>0</v>
      </c>
      <c r="G12" s="264">
        <v>0.0015754233950374162</v>
      </c>
      <c r="H12" s="142">
        <v>0</v>
      </c>
      <c r="I12" s="140">
        <v>0.0007231965286566625</v>
      </c>
      <c r="J12" s="140">
        <v>0.0006920415224913494</v>
      </c>
      <c r="K12" s="141">
        <v>0</v>
      </c>
      <c r="L12" s="264">
        <v>0.00045674614049511284</v>
      </c>
      <c r="M12" s="142">
        <v>0.0013183915622940012</v>
      </c>
      <c r="N12" s="140">
        <v>0</v>
      </c>
      <c r="O12" s="140">
        <v>0</v>
      </c>
      <c r="P12" s="141">
        <v>0</v>
      </c>
      <c r="Q12" s="264">
        <v>0.0004510599909788002</v>
      </c>
      <c r="R12" s="295" t="s">
        <v>328</v>
      </c>
    </row>
    <row r="13" spans="1:18" ht="15">
      <c r="A13" s="206" t="s">
        <v>140</v>
      </c>
      <c r="B13" s="207" t="s">
        <v>141</v>
      </c>
      <c r="C13" s="139">
        <v>0.0019550342130987292</v>
      </c>
      <c r="D13" s="140">
        <v>0.0015479876160990713</v>
      </c>
      <c r="E13" s="140">
        <v>0</v>
      </c>
      <c r="F13" s="141">
        <v>0</v>
      </c>
      <c r="G13" s="264">
        <v>0.0015754233950374162</v>
      </c>
      <c r="H13" s="142">
        <v>0</v>
      </c>
      <c r="I13" s="140">
        <v>0</v>
      </c>
      <c r="J13" s="140">
        <v>0</v>
      </c>
      <c r="K13" s="141">
        <v>0</v>
      </c>
      <c r="L13" s="264">
        <v>0</v>
      </c>
      <c r="M13" s="142">
        <v>0.0006591957811470006</v>
      </c>
      <c r="N13" s="140">
        <v>0</v>
      </c>
      <c r="O13" s="140">
        <v>0</v>
      </c>
      <c r="P13" s="141">
        <v>0</v>
      </c>
      <c r="Q13" s="264">
        <v>0.0002255299954894001</v>
      </c>
      <c r="R13" s="295" t="s">
        <v>329</v>
      </c>
    </row>
    <row r="14" spans="1:18" ht="15">
      <c r="A14" s="206" t="s">
        <v>142</v>
      </c>
      <c r="B14" s="207" t="s">
        <v>143</v>
      </c>
      <c r="C14" s="139">
        <v>0.0009775171065493646</v>
      </c>
      <c r="D14" s="140">
        <v>0</v>
      </c>
      <c r="E14" s="140">
        <v>0</v>
      </c>
      <c r="F14" s="141">
        <v>0</v>
      </c>
      <c r="G14" s="264">
        <v>0.00039385584875935406</v>
      </c>
      <c r="H14" s="142">
        <v>0</v>
      </c>
      <c r="I14" s="140">
        <v>0.0001807991321641656</v>
      </c>
      <c r="J14" s="140">
        <v>0</v>
      </c>
      <c r="K14" s="141">
        <v>0</v>
      </c>
      <c r="L14" s="264">
        <v>9.134922809902256E-05</v>
      </c>
      <c r="M14" s="142">
        <v>0</v>
      </c>
      <c r="N14" s="140">
        <v>0</v>
      </c>
      <c r="O14" s="140">
        <v>0</v>
      </c>
      <c r="P14" s="141">
        <v>0</v>
      </c>
      <c r="Q14" s="264">
        <v>0</v>
      </c>
      <c r="R14" s="295" t="s">
        <v>330</v>
      </c>
    </row>
    <row r="15" spans="1:18" ht="15">
      <c r="A15" s="206" t="s">
        <v>144</v>
      </c>
      <c r="B15" s="207" t="s">
        <v>145</v>
      </c>
      <c r="C15" s="139">
        <v>0</v>
      </c>
      <c r="D15" s="140">
        <v>0</v>
      </c>
      <c r="E15" s="140">
        <v>0</v>
      </c>
      <c r="F15" s="141">
        <v>0</v>
      </c>
      <c r="G15" s="264">
        <v>0</v>
      </c>
      <c r="H15" s="142">
        <v>0.0005069708491761723</v>
      </c>
      <c r="I15" s="140">
        <v>0.0003615982643283312</v>
      </c>
      <c r="J15" s="140">
        <v>0</v>
      </c>
      <c r="K15" s="141">
        <v>0</v>
      </c>
      <c r="L15" s="264">
        <v>0.00036539691239609025</v>
      </c>
      <c r="M15" s="142">
        <v>0</v>
      </c>
      <c r="N15" s="140">
        <v>0</v>
      </c>
      <c r="O15" s="140">
        <v>0</v>
      </c>
      <c r="P15" s="141">
        <v>0</v>
      </c>
      <c r="Q15" s="264">
        <v>0</v>
      </c>
      <c r="R15" s="295" t="s">
        <v>331</v>
      </c>
    </row>
    <row r="16" spans="1:18" ht="15">
      <c r="A16" s="206" t="s">
        <v>146</v>
      </c>
      <c r="B16" s="207" t="s">
        <v>147</v>
      </c>
      <c r="C16" s="139">
        <v>0.0009775171065493646</v>
      </c>
      <c r="D16" s="140">
        <v>0</v>
      </c>
      <c r="E16" s="140">
        <v>0.0045871559633027525</v>
      </c>
      <c r="F16" s="141">
        <v>0</v>
      </c>
      <c r="G16" s="264">
        <v>0.0007877116975187081</v>
      </c>
      <c r="H16" s="142">
        <v>0.0005069708491761723</v>
      </c>
      <c r="I16" s="140">
        <v>0</v>
      </c>
      <c r="J16" s="140">
        <v>0</v>
      </c>
      <c r="K16" s="141">
        <v>0</v>
      </c>
      <c r="L16" s="264">
        <v>0.00018269845619804512</v>
      </c>
      <c r="M16" s="142">
        <v>0.0006591957811470006</v>
      </c>
      <c r="N16" s="140">
        <v>0</v>
      </c>
      <c r="O16" s="140">
        <v>0</v>
      </c>
      <c r="P16" s="141">
        <v>0</v>
      </c>
      <c r="Q16" s="264">
        <v>0.0002255299954894001</v>
      </c>
      <c r="R16" s="295" t="s">
        <v>332</v>
      </c>
    </row>
    <row r="17" spans="1:18" ht="15">
      <c r="A17" s="206" t="s">
        <v>148</v>
      </c>
      <c r="B17" s="207" t="s">
        <v>149</v>
      </c>
      <c r="C17" s="139">
        <v>0.005865102639296188</v>
      </c>
      <c r="D17" s="140">
        <v>0.0030959752321981426</v>
      </c>
      <c r="E17" s="140">
        <v>0.0045871559633027525</v>
      </c>
      <c r="F17" s="141">
        <v>0</v>
      </c>
      <c r="G17" s="264">
        <v>0.004332414336352894</v>
      </c>
      <c r="H17" s="142">
        <v>0.001520912547528517</v>
      </c>
      <c r="I17" s="140">
        <v>0.002350388718134153</v>
      </c>
      <c r="J17" s="140">
        <v>0.0013840830449826987</v>
      </c>
      <c r="K17" s="141">
        <v>0</v>
      </c>
      <c r="L17" s="264">
        <v>0.001918333790079474</v>
      </c>
      <c r="M17" s="142">
        <v>0.0013183915622940012</v>
      </c>
      <c r="N17" s="140">
        <v>0.00048828125</v>
      </c>
      <c r="O17" s="140">
        <v>0.0011627906976744186</v>
      </c>
      <c r="P17" s="141">
        <v>0</v>
      </c>
      <c r="Q17" s="264">
        <v>0.0009021199819576004</v>
      </c>
      <c r="R17" s="295" t="s">
        <v>333</v>
      </c>
    </row>
    <row r="18" spans="1:18" ht="15">
      <c r="A18" s="206" t="s">
        <v>150</v>
      </c>
      <c r="B18" s="207" t="s">
        <v>151</v>
      </c>
      <c r="C18" s="139">
        <v>0.7341153470185727</v>
      </c>
      <c r="D18" s="140">
        <v>0.7693498452012384</v>
      </c>
      <c r="E18" s="140">
        <v>0.7614678899082569</v>
      </c>
      <c r="F18" s="141">
        <v>0.8333333333333335</v>
      </c>
      <c r="G18" s="264">
        <v>0.7546278062229222</v>
      </c>
      <c r="H18" s="142">
        <v>0.6768060836501901</v>
      </c>
      <c r="I18" s="140">
        <v>0.6996926414753211</v>
      </c>
      <c r="J18" s="140">
        <v>0.6948096885813149</v>
      </c>
      <c r="K18" s="141">
        <v>0.8461538461538461</v>
      </c>
      <c r="L18" s="264">
        <v>0.6911482597972047</v>
      </c>
      <c r="M18" s="142">
        <v>0.6117336849044166</v>
      </c>
      <c r="N18" s="140">
        <v>0.587890625</v>
      </c>
      <c r="O18" s="140">
        <v>0.6232558139534885</v>
      </c>
      <c r="P18" s="141">
        <v>0.6666666666666665</v>
      </c>
      <c r="Q18" s="264">
        <v>0.6030672079386559</v>
      </c>
      <c r="R18" s="295" t="s">
        <v>334</v>
      </c>
    </row>
    <row r="19" spans="1:18" ht="15">
      <c r="A19" s="206" t="s">
        <v>152</v>
      </c>
      <c r="B19" s="207" t="s">
        <v>153</v>
      </c>
      <c r="C19" s="139">
        <v>0.019550342130987292</v>
      </c>
      <c r="D19" s="140">
        <v>0.020123839009287926</v>
      </c>
      <c r="E19" s="140">
        <v>0.0045871559633027525</v>
      </c>
      <c r="F19" s="141">
        <v>0</v>
      </c>
      <c r="G19" s="264">
        <v>0.018511224891689642</v>
      </c>
      <c r="H19" s="142">
        <v>0.024334600760456272</v>
      </c>
      <c r="I19" s="140">
        <v>0.017899114084252394</v>
      </c>
      <c r="J19" s="140">
        <v>0.020761245674740483</v>
      </c>
      <c r="K19" s="141">
        <v>0.038461538461538464</v>
      </c>
      <c r="L19" s="264">
        <v>0.020644925550379098</v>
      </c>
      <c r="M19" s="142">
        <v>0.017798286090969017</v>
      </c>
      <c r="N19" s="140">
        <v>0.02294921875</v>
      </c>
      <c r="O19" s="140">
        <v>0.013953488372093021</v>
      </c>
      <c r="P19" s="141">
        <v>0</v>
      </c>
      <c r="Q19" s="264">
        <v>0.019395579612088404</v>
      </c>
      <c r="R19" s="295" t="s">
        <v>335</v>
      </c>
    </row>
    <row r="20" spans="1:18" ht="15">
      <c r="A20" s="206" t="s">
        <v>154</v>
      </c>
      <c r="B20" s="207" t="s">
        <v>155</v>
      </c>
      <c r="C20" s="139">
        <v>0.0039100684261974585</v>
      </c>
      <c r="D20" s="140">
        <v>0.0038699690402476785</v>
      </c>
      <c r="E20" s="140">
        <v>0</v>
      </c>
      <c r="F20" s="141">
        <v>0</v>
      </c>
      <c r="G20" s="264">
        <v>0.0035447026388341868</v>
      </c>
      <c r="H20" s="142">
        <v>0.006844106463878328</v>
      </c>
      <c r="I20" s="140">
        <v>0.004700777436268306</v>
      </c>
      <c r="J20" s="140">
        <v>0.004152249134948097</v>
      </c>
      <c r="K20" s="141">
        <v>0</v>
      </c>
      <c r="L20" s="264">
        <v>0.005389604457842331</v>
      </c>
      <c r="M20" s="142">
        <v>0.013183915622940013</v>
      </c>
      <c r="N20" s="140">
        <v>0.00927734375</v>
      </c>
      <c r="O20" s="140">
        <v>0.009302325581395349</v>
      </c>
      <c r="P20" s="141">
        <v>0</v>
      </c>
      <c r="Q20" s="264">
        <v>0.010599909788001804</v>
      </c>
      <c r="R20" s="295" t="s">
        <v>336</v>
      </c>
    </row>
    <row r="21" spans="1:18" ht="15">
      <c r="A21" s="206" t="s">
        <v>156</v>
      </c>
      <c r="B21" s="207" t="s">
        <v>157</v>
      </c>
      <c r="C21" s="139">
        <v>0</v>
      </c>
      <c r="D21" s="140">
        <v>0.0015479876160990713</v>
      </c>
      <c r="E21" s="140">
        <v>0</v>
      </c>
      <c r="F21" s="141">
        <v>0</v>
      </c>
      <c r="G21" s="264">
        <v>0.0007877116975187081</v>
      </c>
      <c r="H21" s="142">
        <v>0.0010139416983523447</v>
      </c>
      <c r="I21" s="140">
        <v>0</v>
      </c>
      <c r="J21" s="140">
        <v>0</v>
      </c>
      <c r="K21" s="141">
        <v>0</v>
      </c>
      <c r="L21" s="264">
        <v>0.00036539691239609025</v>
      </c>
      <c r="M21" s="142">
        <v>0</v>
      </c>
      <c r="N21" s="140">
        <v>0.00048828125</v>
      </c>
      <c r="O21" s="140">
        <v>0.0011627906976744186</v>
      </c>
      <c r="P21" s="141">
        <v>0</v>
      </c>
      <c r="Q21" s="264">
        <v>0.0004510599909788002</v>
      </c>
      <c r="R21" s="295" t="s">
        <v>337</v>
      </c>
    </row>
    <row r="22" spans="1:18" ht="15">
      <c r="A22" s="206" t="s">
        <v>158</v>
      </c>
      <c r="B22" s="207" t="s">
        <v>159</v>
      </c>
      <c r="C22" s="139">
        <v>0.0009775171065493646</v>
      </c>
      <c r="D22" s="140">
        <v>0</v>
      </c>
      <c r="E22" s="140">
        <v>0</v>
      </c>
      <c r="F22" s="141">
        <v>0</v>
      </c>
      <c r="G22" s="264">
        <v>0.00039385584875935406</v>
      </c>
      <c r="H22" s="142">
        <v>0.0007604562737642585</v>
      </c>
      <c r="I22" s="140">
        <v>0</v>
      </c>
      <c r="J22" s="140">
        <v>0.0006920415224913494</v>
      </c>
      <c r="K22" s="141">
        <v>0</v>
      </c>
      <c r="L22" s="264">
        <v>0.00036539691239609025</v>
      </c>
      <c r="M22" s="142">
        <v>0.001977587343441002</v>
      </c>
      <c r="N22" s="140">
        <v>0.00146484375</v>
      </c>
      <c r="O22" s="140">
        <v>0.002325581395348837</v>
      </c>
      <c r="P22" s="141">
        <v>0</v>
      </c>
      <c r="Q22" s="264">
        <v>0.0018042399639152007</v>
      </c>
      <c r="R22" s="295" t="s">
        <v>338</v>
      </c>
    </row>
    <row r="23" spans="1:18" ht="28.5">
      <c r="A23" s="206" t="s">
        <v>160</v>
      </c>
      <c r="B23" s="207" t="s">
        <v>161</v>
      </c>
      <c r="C23" s="139">
        <v>0.002932551319648094</v>
      </c>
      <c r="D23" s="140">
        <v>0</v>
      </c>
      <c r="E23" s="140">
        <v>0.0045871559633027525</v>
      </c>
      <c r="F23" s="141">
        <v>0</v>
      </c>
      <c r="G23" s="264">
        <v>0.0015754233950374162</v>
      </c>
      <c r="H23" s="142">
        <v>0.0022813688212927757</v>
      </c>
      <c r="I23" s="140">
        <v>0.001446393057313325</v>
      </c>
      <c r="J23" s="140">
        <v>0.0013840830449826987</v>
      </c>
      <c r="K23" s="141">
        <v>0</v>
      </c>
      <c r="L23" s="264">
        <v>0.0017356353338814287</v>
      </c>
      <c r="M23" s="142">
        <v>0.004614370468029005</v>
      </c>
      <c r="N23" s="140">
        <v>0.0029296875</v>
      </c>
      <c r="O23" s="140">
        <v>0.002325581395348837</v>
      </c>
      <c r="P23" s="141">
        <v>0</v>
      </c>
      <c r="Q23" s="264">
        <v>0.003382949932341001</v>
      </c>
      <c r="R23" s="295" t="s">
        <v>339</v>
      </c>
    </row>
    <row r="24" spans="1:18" ht="15">
      <c r="A24" s="206" t="s">
        <v>162</v>
      </c>
      <c r="B24" s="207" t="s">
        <v>163</v>
      </c>
      <c r="C24" s="139">
        <v>0.024437927663734114</v>
      </c>
      <c r="D24" s="140">
        <v>0.01780185758513932</v>
      </c>
      <c r="E24" s="140">
        <v>0.03669724770642202</v>
      </c>
      <c r="F24" s="141">
        <v>0</v>
      </c>
      <c r="G24" s="264">
        <v>0.02205592753052383</v>
      </c>
      <c r="H24" s="142">
        <v>0.020785804816223066</v>
      </c>
      <c r="I24" s="140">
        <v>0.021876694991864037</v>
      </c>
      <c r="J24" s="140">
        <v>0.025605536332179938</v>
      </c>
      <c r="K24" s="141">
        <v>0</v>
      </c>
      <c r="L24" s="264">
        <v>0.021923814743765414</v>
      </c>
      <c r="M24" s="142">
        <v>0.025708635464733027</v>
      </c>
      <c r="N24" s="140">
        <v>0.0234375</v>
      </c>
      <c r="O24" s="140">
        <v>0.015116279069767442</v>
      </c>
      <c r="P24" s="141">
        <v>0</v>
      </c>
      <c r="Q24" s="264">
        <v>0.02255299954894001</v>
      </c>
      <c r="R24" s="295" t="s">
        <v>340</v>
      </c>
    </row>
    <row r="25" spans="1:18" ht="15">
      <c r="A25" s="206" t="s">
        <v>164</v>
      </c>
      <c r="B25" s="207" t="s">
        <v>165</v>
      </c>
      <c r="C25" s="139">
        <v>0.0019550342130987292</v>
      </c>
      <c r="D25" s="140">
        <v>0</v>
      </c>
      <c r="E25" s="140">
        <v>0</v>
      </c>
      <c r="F25" s="141">
        <v>0</v>
      </c>
      <c r="G25" s="264">
        <v>0.0007877116975187081</v>
      </c>
      <c r="H25" s="142">
        <v>0.0005069708491761723</v>
      </c>
      <c r="I25" s="140">
        <v>0.0010847947929849937</v>
      </c>
      <c r="J25" s="140">
        <v>0.0006920415224913494</v>
      </c>
      <c r="K25" s="141">
        <v>0</v>
      </c>
      <c r="L25" s="264">
        <v>0.000822143052891203</v>
      </c>
      <c r="M25" s="142">
        <v>0.0006591957811470006</v>
      </c>
      <c r="N25" s="140">
        <v>0.0009765625</v>
      </c>
      <c r="O25" s="140">
        <v>0</v>
      </c>
      <c r="P25" s="141">
        <v>0</v>
      </c>
      <c r="Q25" s="264">
        <v>0.0006765899864682002</v>
      </c>
      <c r="R25" s="295" t="s">
        <v>341</v>
      </c>
    </row>
    <row r="26" spans="1:18" ht="15">
      <c r="A26" s="206" t="s">
        <v>166</v>
      </c>
      <c r="B26" s="207" t="s">
        <v>167</v>
      </c>
      <c r="C26" s="139">
        <v>0.016617790811339198</v>
      </c>
      <c r="D26" s="140">
        <v>0.018575851393188854</v>
      </c>
      <c r="E26" s="140">
        <v>0.01834862385321101</v>
      </c>
      <c r="F26" s="141">
        <v>0</v>
      </c>
      <c r="G26" s="264">
        <v>0.017723513194170933</v>
      </c>
      <c r="H26" s="142">
        <v>0.02585551330798479</v>
      </c>
      <c r="I26" s="140">
        <v>0.02386548544566986</v>
      </c>
      <c r="J26" s="140">
        <v>0.02214532871972318</v>
      </c>
      <c r="K26" s="141">
        <v>0</v>
      </c>
      <c r="L26" s="264">
        <v>0.024298894674340002</v>
      </c>
      <c r="M26" s="142">
        <v>0.023731048121292023</v>
      </c>
      <c r="N26" s="140">
        <v>0.02587890625</v>
      </c>
      <c r="O26" s="140">
        <v>0.03255813953488372</v>
      </c>
      <c r="P26" s="141">
        <v>0</v>
      </c>
      <c r="Q26" s="264">
        <v>0.026387009472259814</v>
      </c>
      <c r="R26" s="295" t="s">
        <v>342</v>
      </c>
    </row>
    <row r="27" spans="1:18" ht="15.75" thickBot="1">
      <c r="A27" s="199" t="s">
        <v>168</v>
      </c>
      <c r="B27" s="225" t="s">
        <v>169</v>
      </c>
      <c r="C27" s="143">
        <v>0.01857282502443793</v>
      </c>
      <c r="D27" s="144">
        <v>0.02863777089783282</v>
      </c>
      <c r="E27" s="144">
        <v>0.009174311926605505</v>
      </c>
      <c r="F27" s="145">
        <v>0</v>
      </c>
      <c r="G27" s="266">
        <v>0.022843639228042535</v>
      </c>
      <c r="H27" s="146">
        <v>0.03802281368821293</v>
      </c>
      <c r="I27" s="144">
        <v>0.0336286385825348</v>
      </c>
      <c r="J27" s="144">
        <v>0.035986159169550176</v>
      </c>
      <c r="K27" s="145">
        <v>0.038461538461538464</v>
      </c>
      <c r="L27" s="266">
        <v>0.03553484973051978</v>
      </c>
      <c r="M27" s="146">
        <v>0.03955174686882004</v>
      </c>
      <c r="N27" s="144">
        <v>0.04736328125</v>
      </c>
      <c r="O27" s="144">
        <v>0.027906976744186043</v>
      </c>
      <c r="P27" s="145">
        <v>0</v>
      </c>
      <c r="Q27" s="266">
        <v>0.04082092918358142</v>
      </c>
      <c r="R27" s="295" t="s">
        <v>343</v>
      </c>
    </row>
    <row r="28" spans="1:18" ht="15.75" thickBot="1">
      <c r="A28" s="353" t="s">
        <v>89</v>
      </c>
      <c r="B28" s="369"/>
      <c r="C28" s="147">
        <v>1</v>
      </c>
      <c r="D28" s="148">
        <v>1</v>
      </c>
      <c r="E28" s="148">
        <v>1</v>
      </c>
      <c r="F28" s="66">
        <v>1</v>
      </c>
      <c r="G28" s="149">
        <v>1</v>
      </c>
      <c r="H28" s="150">
        <v>1</v>
      </c>
      <c r="I28" s="148">
        <v>1</v>
      </c>
      <c r="J28" s="148">
        <v>1</v>
      </c>
      <c r="K28" s="66">
        <v>1</v>
      </c>
      <c r="L28" s="149">
        <v>1</v>
      </c>
      <c r="M28" s="150">
        <v>1</v>
      </c>
      <c r="N28" s="148">
        <v>1</v>
      </c>
      <c r="O28" s="148">
        <v>1</v>
      </c>
      <c r="P28" s="66">
        <v>1</v>
      </c>
      <c r="Q28" s="149">
        <v>1</v>
      </c>
      <c r="R28" s="296" t="s">
        <v>116</v>
      </c>
    </row>
    <row r="29" spans="1:17" ht="15">
      <c r="A29" s="276"/>
      <c r="B29" s="88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</row>
    <row r="30" spans="1:17" ht="15">
      <c r="A30" s="89" t="s">
        <v>95</v>
      </c>
      <c r="B30" s="74"/>
      <c r="C30" s="325">
        <f aca="true" t="shared" si="0" ref="C30:Q30">SUM(C6:C27)</f>
        <v>0.9999999999999998</v>
      </c>
      <c r="D30" s="325">
        <f t="shared" si="0"/>
        <v>1.0000000000000002</v>
      </c>
      <c r="E30" s="325">
        <f t="shared" si="0"/>
        <v>1</v>
      </c>
      <c r="F30" s="325">
        <f t="shared" si="0"/>
        <v>1</v>
      </c>
      <c r="G30" s="325">
        <f t="shared" si="0"/>
        <v>1</v>
      </c>
      <c r="H30" s="325">
        <f t="shared" si="0"/>
        <v>0.9999999999999999</v>
      </c>
      <c r="I30" s="325">
        <f t="shared" si="0"/>
        <v>1.0000000000000002</v>
      </c>
      <c r="J30" s="325">
        <f t="shared" si="0"/>
        <v>1.0000000000000002</v>
      </c>
      <c r="K30" s="325">
        <f t="shared" si="0"/>
        <v>1</v>
      </c>
      <c r="L30" s="325">
        <f t="shared" si="0"/>
        <v>1</v>
      </c>
      <c r="M30" s="325">
        <f t="shared" si="0"/>
        <v>0.9999999999999999</v>
      </c>
      <c r="N30" s="325">
        <f t="shared" si="0"/>
        <v>1</v>
      </c>
      <c r="O30" s="325">
        <f t="shared" si="0"/>
        <v>1.0000000000000002</v>
      </c>
      <c r="P30" s="325">
        <f t="shared" si="0"/>
        <v>0.9999999999999998</v>
      </c>
      <c r="Q30" s="325">
        <f t="shared" si="0"/>
        <v>1.0000000000000002</v>
      </c>
    </row>
    <row r="31" spans="1:17" ht="15">
      <c r="A31" s="90" t="s">
        <v>96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">
      <c r="A33" s="74"/>
      <c r="B33" s="8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5">
      <c r="A34" s="74"/>
      <c r="B34" s="8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5">
      <c r="A35" s="74"/>
      <c r="B35" s="8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</sheetData>
  <sheetProtection/>
  <mergeCells count="14">
    <mergeCell ref="H4:K4"/>
    <mergeCell ref="L4:L5"/>
    <mergeCell ref="M4:P4"/>
    <mergeCell ref="Q4:Q5"/>
    <mergeCell ref="A28:B28"/>
    <mergeCell ref="A1:Q1"/>
    <mergeCell ref="A2:A5"/>
    <mergeCell ref="B2:B5"/>
    <mergeCell ref="C2:Q2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89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71.7109375" style="69" bestFit="1" customWidth="1"/>
    <col min="3" max="22" width="9.00390625" style="69" customWidth="1"/>
    <col min="23" max="16384" width="11.421875" style="69" customWidth="1"/>
  </cols>
  <sheetData>
    <row r="1" spans="1:22" ht="24.75" customHeight="1" thickBot="1" thickTop="1">
      <c r="A1" s="355" t="s">
        <v>433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19.5" customHeight="1" thickBot="1" thickTop="1">
      <c r="A2" s="340" t="s">
        <v>32</v>
      </c>
      <c r="B2" s="343" t="s">
        <v>12</v>
      </c>
      <c r="C2" s="387" t="s">
        <v>173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3"/>
    </row>
    <row r="3" spans="1:22" ht="19.5" customHeight="1" thickBot="1">
      <c r="A3" s="340"/>
      <c r="B3" s="343"/>
      <c r="C3" s="353" t="s">
        <v>104</v>
      </c>
      <c r="D3" s="367"/>
      <c r="E3" s="367"/>
      <c r="F3" s="367"/>
      <c r="G3" s="367"/>
      <c r="H3" s="367"/>
      <c r="I3" s="367"/>
      <c r="J3" s="367"/>
      <c r="K3" s="367"/>
      <c r="L3" s="368"/>
      <c r="M3" s="353" t="s">
        <v>105</v>
      </c>
      <c r="N3" s="367"/>
      <c r="O3" s="367"/>
      <c r="P3" s="367"/>
      <c r="Q3" s="367"/>
      <c r="R3" s="367"/>
      <c r="S3" s="367"/>
      <c r="T3" s="367"/>
      <c r="U3" s="367"/>
      <c r="V3" s="368"/>
    </row>
    <row r="4" spans="1:22" ht="19.5" customHeight="1" thickBot="1">
      <c r="A4" s="340"/>
      <c r="B4" s="343"/>
      <c r="C4" s="353" t="s">
        <v>174</v>
      </c>
      <c r="D4" s="367"/>
      <c r="E4" s="367"/>
      <c r="F4" s="367"/>
      <c r="G4" s="367"/>
      <c r="H4" s="367"/>
      <c r="I4" s="367"/>
      <c r="J4" s="368"/>
      <c r="K4" s="372" t="s">
        <v>89</v>
      </c>
      <c r="L4" s="373"/>
      <c r="M4" s="353" t="s">
        <v>174</v>
      </c>
      <c r="N4" s="367"/>
      <c r="O4" s="367"/>
      <c r="P4" s="367"/>
      <c r="Q4" s="367"/>
      <c r="R4" s="367"/>
      <c r="S4" s="367"/>
      <c r="T4" s="368"/>
      <c r="U4" s="372" t="s">
        <v>89</v>
      </c>
      <c r="V4" s="373"/>
    </row>
    <row r="5" spans="1:22" ht="24.75" customHeight="1">
      <c r="A5" s="340"/>
      <c r="B5" s="343"/>
      <c r="C5" s="346" t="s">
        <v>91</v>
      </c>
      <c r="D5" s="421"/>
      <c r="E5" s="346" t="s">
        <v>92</v>
      </c>
      <c r="F5" s="347"/>
      <c r="G5" s="346" t="s">
        <v>93</v>
      </c>
      <c r="H5" s="347"/>
      <c r="I5" s="352" t="s">
        <v>94</v>
      </c>
      <c r="J5" s="347"/>
      <c r="K5" s="374" t="s">
        <v>116</v>
      </c>
      <c r="L5" s="375"/>
      <c r="M5" s="346" t="s">
        <v>91</v>
      </c>
      <c r="N5" s="421"/>
      <c r="O5" s="346" t="s">
        <v>92</v>
      </c>
      <c r="P5" s="347"/>
      <c r="Q5" s="346" t="s">
        <v>93</v>
      </c>
      <c r="R5" s="347"/>
      <c r="S5" s="346" t="s">
        <v>94</v>
      </c>
      <c r="T5" s="347"/>
      <c r="U5" s="374" t="s">
        <v>116</v>
      </c>
      <c r="V5" s="375"/>
    </row>
    <row r="6" spans="1:22" ht="24.75" customHeight="1" thickBot="1">
      <c r="A6" s="341"/>
      <c r="B6" s="344"/>
      <c r="C6" s="70" t="s">
        <v>34</v>
      </c>
      <c r="D6" s="124" t="s">
        <v>35</v>
      </c>
      <c r="E6" s="70" t="s">
        <v>34</v>
      </c>
      <c r="F6" s="71" t="s">
        <v>35</v>
      </c>
      <c r="G6" s="70" t="s">
        <v>34</v>
      </c>
      <c r="H6" s="71" t="s">
        <v>35</v>
      </c>
      <c r="I6" s="70" t="s">
        <v>34</v>
      </c>
      <c r="J6" s="71" t="s">
        <v>35</v>
      </c>
      <c r="K6" s="70" t="s">
        <v>34</v>
      </c>
      <c r="L6" s="71" t="s">
        <v>35</v>
      </c>
      <c r="M6" s="70" t="s">
        <v>34</v>
      </c>
      <c r="N6" s="124" t="s">
        <v>35</v>
      </c>
      <c r="O6" s="70" t="s">
        <v>34</v>
      </c>
      <c r="P6" s="71" t="s">
        <v>35</v>
      </c>
      <c r="Q6" s="70" t="s">
        <v>34</v>
      </c>
      <c r="R6" s="71" t="s">
        <v>35</v>
      </c>
      <c r="S6" s="70" t="s">
        <v>34</v>
      </c>
      <c r="T6" s="71" t="s">
        <v>35</v>
      </c>
      <c r="U6" s="70" t="s">
        <v>34</v>
      </c>
      <c r="V6" s="71" t="s">
        <v>35</v>
      </c>
    </row>
    <row r="7" spans="1:23" ht="15">
      <c r="A7" s="272" t="s">
        <v>126</v>
      </c>
      <c r="B7" s="241" t="s">
        <v>127</v>
      </c>
      <c r="C7" s="37">
        <v>100</v>
      </c>
      <c r="D7" s="204">
        <v>0.0962463907603465</v>
      </c>
      <c r="E7" s="128">
        <v>3</v>
      </c>
      <c r="F7" s="261">
        <v>0.2</v>
      </c>
      <c r="G7" s="37">
        <v>828</v>
      </c>
      <c r="H7" s="204">
        <v>0.09513960703205791</v>
      </c>
      <c r="I7" s="128">
        <v>201</v>
      </c>
      <c r="J7" s="261">
        <v>0.07639680729760548</v>
      </c>
      <c r="K7" s="37">
        <v>414</v>
      </c>
      <c r="L7" s="204">
        <v>0.08448979591836733</v>
      </c>
      <c r="M7" s="128">
        <v>1</v>
      </c>
      <c r="N7" s="261">
        <v>0.05263157894736842</v>
      </c>
      <c r="O7" s="37">
        <v>0</v>
      </c>
      <c r="P7" s="204">
        <v>0</v>
      </c>
      <c r="Q7" s="128">
        <v>25</v>
      </c>
      <c r="R7" s="261">
        <v>0.12755102040816327</v>
      </c>
      <c r="S7" s="37">
        <v>362</v>
      </c>
      <c r="T7" s="204">
        <v>0.0978114023236963</v>
      </c>
      <c r="U7" s="128">
        <v>363</v>
      </c>
      <c r="V7" s="204">
        <v>0.0919452887537994</v>
      </c>
      <c r="W7" s="295" t="s">
        <v>322</v>
      </c>
    </row>
    <row r="8" spans="1:23" ht="15">
      <c r="A8" s="206" t="s">
        <v>128</v>
      </c>
      <c r="B8" s="207" t="s">
        <v>175</v>
      </c>
      <c r="C8" s="29">
        <v>130</v>
      </c>
      <c r="D8" s="208">
        <v>0.12512030798845045</v>
      </c>
      <c r="E8" s="129">
        <v>0</v>
      </c>
      <c r="F8" s="263">
        <v>0</v>
      </c>
      <c r="G8" s="29">
        <v>916</v>
      </c>
      <c r="H8" s="208">
        <v>0.10525106285189015</v>
      </c>
      <c r="I8" s="129">
        <v>230</v>
      </c>
      <c r="J8" s="263">
        <v>0.08741923223109085</v>
      </c>
      <c r="K8" s="29">
        <v>431</v>
      </c>
      <c r="L8" s="208">
        <v>0.08795918367346939</v>
      </c>
      <c r="M8" s="129">
        <v>4</v>
      </c>
      <c r="N8" s="263">
        <v>0.21052631578947367</v>
      </c>
      <c r="O8" s="29">
        <v>0</v>
      </c>
      <c r="P8" s="208">
        <v>0</v>
      </c>
      <c r="Q8" s="129">
        <v>18</v>
      </c>
      <c r="R8" s="263">
        <v>0.09183673469387756</v>
      </c>
      <c r="S8" s="29">
        <v>385</v>
      </c>
      <c r="T8" s="208">
        <v>0.10402593893542286</v>
      </c>
      <c r="U8" s="129">
        <v>401</v>
      </c>
      <c r="V8" s="208">
        <v>0.10157041540020263</v>
      </c>
      <c r="W8" s="295" t="s">
        <v>323</v>
      </c>
    </row>
    <row r="9" spans="1:23" ht="15">
      <c r="A9" s="206" t="s">
        <v>130</v>
      </c>
      <c r="B9" s="207" t="s">
        <v>176</v>
      </c>
      <c r="C9" s="29">
        <v>29</v>
      </c>
      <c r="D9" s="208">
        <v>0.02791145332050048</v>
      </c>
      <c r="E9" s="129">
        <v>1</v>
      </c>
      <c r="F9" s="263">
        <v>0.06666666666666668</v>
      </c>
      <c r="G9" s="29">
        <v>184</v>
      </c>
      <c r="H9" s="208">
        <v>0.021142134896012868</v>
      </c>
      <c r="I9" s="129">
        <v>38</v>
      </c>
      <c r="J9" s="263">
        <v>0.01444317749904979</v>
      </c>
      <c r="K9" s="29">
        <v>87</v>
      </c>
      <c r="L9" s="208">
        <v>0.017755102040816328</v>
      </c>
      <c r="M9" s="129">
        <v>0</v>
      </c>
      <c r="N9" s="263">
        <v>0</v>
      </c>
      <c r="O9" s="29">
        <v>0</v>
      </c>
      <c r="P9" s="208">
        <v>0</v>
      </c>
      <c r="Q9" s="129">
        <v>3</v>
      </c>
      <c r="R9" s="263">
        <v>0.015306122448979591</v>
      </c>
      <c r="S9" s="29">
        <v>77</v>
      </c>
      <c r="T9" s="208">
        <v>0.02080518778708457</v>
      </c>
      <c r="U9" s="129">
        <v>77</v>
      </c>
      <c r="V9" s="208">
        <v>0.01950354609929078</v>
      </c>
      <c r="W9" s="295" t="s">
        <v>324</v>
      </c>
    </row>
    <row r="10" spans="1:23" ht="15">
      <c r="A10" s="206" t="s">
        <v>132</v>
      </c>
      <c r="B10" s="207" t="s">
        <v>177</v>
      </c>
      <c r="C10" s="29">
        <v>0</v>
      </c>
      <c r="D10" s="208">
        <v>0</v>
      </c>
      <c r="E10" s="129">
        <v>0</v>
      </c>
      <c r="F10" s="263">
        <v>0</v>
      </c>
      <c r="G10" s="29">
        <v>13</v>
      </c>
      <c r="H10" s="208">
        <v>0.0014937377915661264</v>
      </c>
      <c r="I10" s="129">
        <v>4</v>
      </c>
      <c r="J10" s="263">
        <v>0.0015203344735841883</v>
      </c>
      <c r="K10" s="29">
        <v>12</v>
      </c>
      <c r="L10" s="208">
        <v>0.0024489795918367346</v>
      </c>
      <c r="M10" s="129">
        <v>0</v>
      </c>
      <c r="N10" s="263">
        <v>0</v>
      </c>
      <c r="O10" s="29">
        <v>0</v>
      </c>
      <c r="P10" s="208">
        <v>0</v>
      </c>
      <c r="Q10" s="129">
        <v>0</v>
      </c>
      <c r="R10" s="263">
        <v>0</v>
      </c>
      <c r="S10" s="29">
        <v>6</v>
      </c>
      <c r="T10" s="208">
        <v>0.0016211834639286678</v>
      </c>
      <c r="U10" s="129">
        <v>7</v>
      </c>
      <c r="V10" s="208">
        <v>0.0017730496453900709</v>
      </c>
      <c r="W10" s="295" t="s">
        <v>325</v>
      </c>
    </row>
    <row r="11" spans="1:23" ht="15">
      <c r="A11" s="206" t="s">
        <v>134</v>
      </c>
      <c r="B11" s="207" t="s">
        <v>135</v>
      </c>
      <c r="C11" s="29">
        <v>1</v>
      </c>
      <c r="D11" s="208">
        <v>0.0009624639076034649</v>
      </c>
      <c r="E11" s="129">
        <v>0</v>
      </c>
      <c r="F11" s="263">
        <v>0</v>
      </c>
      <c r="G11" s="29">
        <v>6</v>
      </c>
      <c r="H11" s="208">
        <v>0.0006894174422612892</v>
      </c>
      <c r="I11" s="129">
        <v>3</v>
      </c>
      <c r="J11" s="263">
        <v>0.0011402508551881414</v>
      </c>
      <c r="K11" s="29">
        <v>2</v>
      </c>
      <c r="L11" s="208">
        <v>0.00040816326530612246</v>
      </c>
      <c r="M11" s="129">
        <v>0</v>
      </c>
      <c r="N11" s="263">
        <v>0</v>
      </c>
      <c r="O11" s="29">
        <v>0</v>
      </c>
      <c r="P11" s="208">
        <v>0</v>
      </c>
      <c r="Q11" s="129">
        <v>0</v>
      </c>
      <c r="R11" s="263">
        <v>0</v>
      </c>
      <c r="S11" s="29">
        <v>2</v>
      </c>
      <c r="T11" s="208">
        <v>0.0005403944879762226</v>
      </c>
      <c r="U11" s="129">
        <v>3</v>
      </c>
      <c r="V11" s="208">
        <v>0.0007598784194528875</v>
      </c>
      <c r="W11" s="295" t="s">
        <v>326</v>
      </c>
    </row>
    <row r="12" spans="1:23" ht="15">
      <c r="A12" s="206" t="s">
        <v>136</v>
      </c>
      <c r="B12" s="207" t="s">
        <v>137</v>
      </c>
      <c r="C12" s="29">
        <v>0</v>
      </c>
      <c r="D12" s="208">
        <v>0</v>
      </c>
      <c r="E12" s="129">
        <v>0</v>
      </c>
      <c r="F12" s="263">
        <v>0</v>
      </c>
      <c r="G12" s="29">
        <v>2</v>
      </c>
      <c r="H12" s="208">
        <v>0.0002298058140870964</v>
      </c>
      <c r="I12" s="129">
        <v>2</v>
      </c>
      <c r="J12" s="263">
        <v>0.0007601672367920941</v>
      </c>
      <c r="K12" s="29">
        <v>2</v>
      </c>
      <c r="L12" s="208">
        <v>0.00040816326530612246</v>
      </c>
      <c r="M12" s="129">
        <v>0</v>
      </c>
      <c r="N12" s="263">
        <v>0</v>
      </c>
      <c r="O12" s="29">
        <v>0</v>
      </c>
      <c r="P12" s="208">
        <v>0</v>
      </c>
      <c r="Q12" s="129">
        <v>0</v>
      </c>
      <c r="R12" s="263">
        <v>0</v>
      </c>
      <c r="S12" s="29">
        <v>1</v>
      </c>
      <c r="T12" s="208">
        <v>0.0002701972439881113</v>
      </c>
      <c r="U12" s="129">
        <v>1</v>
      </c>
      <c r="V12" s="208">
        <v>0.00025329280648429586</v>
      </c>
      <c r="W12" s="295" t="s">
        <v>327</v>
      </c>
    </row>
    <row r="13" spans="1:23" ht="15">
      <c r="A13" s="206" t="s">
        <v>138</v>
      </c>
      <c r="B13" s="207" t="s">
        <v>139</v>
      </c>
      <c r="C13" s="29">
        <v>0</v>
      </c>
      <c r="D13" s="208">
        <v>0</v>
      </c>
      <c r="E13" s="129">
        <v>0</v>
      </c>
      <c r="F13" s="263">
        <v>0</v>
      </c>
      <c r="G13" s="29">
        <v>1</v>
      </c>
      <c r="H13" s="208">
        <v>0.0001149029070435482</v>
      </c>
      <c r="I13" s="129">
        <v>3</v>
      </c>
      <c r="J13" s="263">
        <v>0.0011402508551881414</v>
      </c>
      <c r="K13" s="29">
        <v>5</v>
      </c>
      <c r="L13" s="208">
        <v>0.0010204081632653062</v>
      </c>
      <c r="M13" s="129">
        <v>0</v>
      </c>
      <c r="N13" s="263">
        <v>0</v>
      </c>
      <c r="O13" s="29">
        <v>0</v>
      </c>
      <c r="P13" s="208">
        <v>0</v>
      </c>
      <c r="Q13" s="129">
        <v>1</v>
      </c>
      <c r="R13" s="263">
        <v>0.005102040816326531</v>
      </c>
      <c r="S13" s="29">
        <v>1</v>
      </c>
      <c r="T13" s="208">
        <v>0.0002701972439881113</v>
      </c>
      <c r="U13" s="129">
        <v>0</v>
      </c>
      <c r="V13" s="208">
        <v>0</v>
      </c>
      <c r="W13" s="295" t="s">
        <v>328</v>
      </c>
    </row>
    <row r="14" spans="1:23" ht="15">
      <c r="A14" s="206" t="s">
        <v>140</v>
      </c>
      <c r="B14" s="207" t="s">
        <v>141</v>
      </c>
      <c r="C14" s="29">
        <v>0</v>
      </c>
      <c r="D14" s="208">
        <v>0</v>
      </c>
      <c r="E14" s="129">
        <v>0</v>
      </c>
      <c r="F14" s="263">
        <v>0</v>
      </c>
      <c r="G14" s="29">
        <v>0</v>
      </c>
      <c r="H14" s="208">
        <v>0</v>
      </c>
      <c r="I14" s="129">
        <v>3</v>
      </c>
      <c r="J14" s="263">
        <v>0.0011402508551881414</v>
      </c>
      <c r="K14" s="29">
        <v>2</v>
      </c>
      <c r="L14" s="208">
        <v>0.00040816326530612246</v>
      </c>
      <c r="M14" s="129">
        <v>0</v>
      </c>
      <c r="N14" s="263">
        <v>0</v>
      </c>
      <c r="O14" s="29">
        <v>0</v>
      </c>
      <c r="P14" s="208">
        <v>0</v>
      </c>
      <c r="Q14" s="129">
        <v>0</v>
      </c>
      <c r="R14" s="263">
        <v>0</v>
      </c>
      <c r="S14" s="29">
        <v>0</v>
      </c>
      <c r="T14" s="208">
        <v>0</v>
      </c>
      <c r="U14" s="129">
        <v>0</v>
      </c>
      <c r="V14" s="208">
        <v>0</v>
      </c>
      <c r="W14" s="295" t="s">
        <v>329</v>
      </c>
    </row>
    <row r="15" spans="1:23" ht="15">
      <c r="A15" s="206" t="s">
        <v>142</v>
      </c>
      <c r="B15" s="207" t="s">
        <v>143</v>
      </c>
      <c r="C15" s="29">
        <v>0</v>
      </c>
      <c r="D15" s="208">
        <v>0</v>
      </c>
      <c r="E15" s="129">
        <v>0</v>
      </c>
      <c r="F15" s="263">
        <v>0</v>
      </c>
      <c r="G15" s="29">
        <v>1</v>
      </c>
      <c r="H15" s="208">
        <v>0.0001149029070435482</v>
      </c>
      <c r="I15" s="129">
        <v>1</v>
      </c>
      <c r="J15" s="263">
        <v>0.00038008361839604707</v>
      </c>
      <c r="K15" s="29">
        <v>0</v>
      </c>
      <c r="L15" s="208">
        <v>0</v>
      </c>
      <c r="M15" s="129">
        <v>0</v>
      </c>
      <c r="N15" s="263">
        <v>0</v>
      </c>
      <c r="O15" s="29">
        <v>0</v>
      </c>
      <c r="P15" s="208">
        <v>0</v>
      </c>
      <c r="Q15" s="129">
        <v>0</v>
      </c>
      <c r="R15" s="263">
        <v>0</v>
      </c>
      <c r="S15" s="29">
        <v>0</v>
      </c>
      <c r="T15" s="208">
        <v>0</v>
      </c>
      <c r="U15" s="129">
        <v>1</v>
      </c>
      <c r="V15" s="208">
        <v>0.00025329280648429586</v>
      </c>
      <c r="W15" s="295" t="s">
        <v>330</v>
      </c>
    </row>
    <row r="16" spans="1:23" ht="15">
      <c r="A16" s="206" t="s">
        <v>144</v>
      </c>
      <c r="B16" s="207" t="s">
        <v>145</v>
      </c>
      <c r="C16" s="29">
        <v>0</v>
      </c>
      <c r="D16" s="208">
        <v>0</v>
      </c>
      <c r="E16" s="129">
        <v>0</v>
      </c>
      <c r="F16" s="263">
        <v>0</v>
      </c>
      <c r="G16" s="29">
        <v>1</v>
      </c>
      <c r="H16" s="208">
        <v>0.0001149029070435482</v>
      </c>
      <c r="I16" s="129">
        <v>1</v>
      </c>
      <c r="J16" s="263">
        <v>0.00038008361839604707</v>
      </c>
      <c r="K16" s="29">
        <v>2</v>
      </c>
      <c r="L16" s="208">
        <v>0.00040816326530612246</v>
      </c>
      <c r="M16" s="129">
        <v>0</v>
      </c>
      <c r="N16" s="263">
        <v>0</v>
      </c>
      <c r="O16" s="29">
        <v>0</v>
      </c>
      <c r="P16" s="208">
        <v>0</v>
      </c>
      <c r="Q16" s="129">
        <v>0</v>
      </c>
      <c r="R16" s="263">
        <v>0</v>
      </c>
      <c r="S16" s="29">
        <v>1</v>
      </c>
      <c r="T16" s="208">
        <v>0.0002701972439881113</v>
      </c>
      <c r="U16" s="129">
        <v>0</v>
      </c>
      <c r="V16" s="208">
        <v>0</v>
      </c>
      <c r="W16" s="295" t="s">
        <v>331</v>
      </c>
    </row>
    <row r="17" spans="1:23" ht="15">
      <c r="A17" s="206" t="s">
        <v>146</v>
      </c>
      <c r="B17" s="207" t="s">
        <v>147</v>
      </c>
      <c r="C17" s="29">
        <v>0</v>
      </c>
      <c r="D17" s="208">
        <v>0</v>
      </c>
      <c r="E17" s="129">
        <v>0</v>
      </c>
      <c r="F17" s="263">
        <v>0</v>
      </c>
      <c r="G17" s="29">
        <v>2</v>
      </c>
      <c r="H17" s="208">
        <v>0.0002298058140870964</v>
      </c>
      <c r="I17" s="129">
        <v>2</v>
      </c>
      <c r="J17" s="263">
        <v>0.0007601672367920941</v>
      </c>
      <c r="K17" s="29">
        <v>0</v>
      </c>
      <c r="L17" s="208">
        <v>0</v>
      </c>
      <c r="M17" s="129">
        <v>0</v>
      </c>
      <c r="N17" s="263">
        <v>0</v>
      </c>
      <c r="O17" s="29">
        <v>0</v>
      </c>
      <c r="P17" s="208">
        <v>0</v>
      </c>
      <c r="Q17" s="129">
        <v>0</v>
      </c>
      <c r="R17" s="263">
        <v>0</v>
      </c>
      <c r="S17" s="29">
        <v>2</v>
      </c>
      <c r="T17" s="208">
        <v>0.0005403944879762226</v>
      </c>
      <c r="U17" s="129">
        <v>0</v>
      </c>
      <c r="V17" s="208">
        <v>0</v>
      </c>
      <c r="W17" s="295" t="s">
        <v>332</v>
      </c>
    </row>
    <row r="18" spans="1:23" ht="15">
      <c r="A18" s="206" t="s">
        <v>148</v>
      </c>
      <c r="B18" s="207" t="s">
        <v>149</v>
      </c>
      <c r="C18" s="29">
        <v>2</v>
      </c>
      <c r="D18" s="208">
        <v>0.0019249278152069298</v>
      </c>
      <c r="E18" s="129">
        <v>0</v>
      </c>
      <c r="F18" s="263">
        <v>0</v>
      </c>
      <c r="G18" s="29">
        <v>16</v>
      </c>
      <c r="H18" s="208">
        <v>0.0018384465126967712</v>
      </c>
      <c r="I18" s="129">
        <v>7</v>
      </c>
      <c r="J18" s="263">
        <v>0.0026605853287723297</v>
      </c>
      <c r="K18" s="29">
        <v>11</v>
      </c>
      <c r="L18" s="208">
        <v>0.0022448979591836735</v>
      </c>
      <c r="M18" s="129">
        <v>1</v>
      </c>
      <c r="N18" s="263">
        <v>0.05263157894736842</v>
      </c>
      <c r="O18" s="29">
        <v>0</v>
      </c>
      <c r="P18" s="208">
        <v>0</v>
      </c>
      <c r="Q18" s="129">
        <v>1</v>
      </c>
      <c r="R18" s="263">
        <v>0.005102040816326531</v>
      </c>
      <c r="S18" s="29">
        <v>7</v>
      </c>
      <c r="T18" s="208">
        <v>0.0018913807079167795</v>
      </c>
      <c r="U18" s="129">
        <v>7</v>
      </c>
      <c r="V18" s="208">
        <v>0.0017730496453900709</v>
      </c>
      <c r="W18" s="295" t="s">
        <v>333</v>
      </c>
    </row>
    <row r="19" spans="1:23" ht="15">
      <c r="A19" s="206" t="s">
        <v>150</v>
      </c>
      <c r="B19" s="207" t="s">
        <v>151</v>
      </c>
      <c r="C19" s="29">
        <v>664</v>
      </c>
      <c r="D19" s="208">
        <v>0.6390760346487007</v>
      </c>
      <c r="E19" s="129">
        <v>10</v>
      </c>
      <c r="F19" s="263">
        <v>0.6666666666666665</v>
      </c>
      <c r="G19" s="29">
        <v>5711</v>
      </c>
      <c r="H19" s="208">
        <v>0.6562105021257039</v>
      </c>
      <c r="I19" s="129">
        <v>1848</v>
      </c>
      <c r="J19" s="263">
        <v>0.7023945267958951</v>
      </c>
      <c r="K19" s="29">
        <v>3412</v>
      </c>
      <c r="L19" s="208">
        <v>0.6963265306122449</v>
      </c>
      <c r="M19" s="129">
        <v>12</v>
      </c>
      <c r="N19" s="263">
        <v>0.631578947368421</v>
      </c>
      <c r="O19" s="29">
        <v>1</v>
      </c>
      <c r="P19" s="208">
        <v>1</v>
      </c>
      <c r="Q19" s="129">
        <v>133</v>
      </c>
      <c r="R19" s="263">
        <v>0.6785714285714286</v>
      </c>
      <c r="S19" s="29">
        <v>2399</v>
      </c>
      <c r="T19" s="208">
        <v>0.648203188327479</v>
      </c>
      <c r="U19" s="129">
        <v>2638</v>
      </c>
      <c r="V19" s="208">
        <v>0.6681864235055724</v>
      </c>
      <c r="W19" s="295" t="s">
        <v>334</v>
      </c>
    </row>
    <row r="20" spans="1:23" ht="15">
      <c r="A20" s="206" t="s">
        <v>152</v>
      </c>
      <c r="B20" s="207" t="s">
        <v>153</v>
      </c>
      <c r="C20" s="29">
        <v>16</v>
      </c>
      <c r="D20" s="208">
        <v>0.015399422521655439</v>
      </c>
      <c r="E20" s="129">
        <v>1</v>
      </c>
      <c r="F20" s="263">
        <v>0.06666666666666668</v>
      </c>
      <c r="G20" s="29">
        <v>174</v>
      </c>
      <c r="H20" s="208">
        <v>0.01999310582557739</v>
      </c>
      <c r="I20" s="129">
        <v>53</v>
      </c>
      <c r="J20" s="263">
        <v>0.020144431774990496</v>
      </c>
      <c r="K20" s="29">
        <v>100</v>
      </c>
      <c r="L20" s="208">
        <v>0.020408163265306124</v>
      </c>
      <c r="M20" s="129">
        <v>0</v>
      </c>
      <c r="N20" s="263">
        <v>0</v>
      </c>
      <c r="O20" s="29">
        <v>0</v>
      </c>
      <c r="P20" s="208">
        <v>0</v>
      </c>
      <c r="Q20" s="129">
        <v>5</v>
      </c>
      <c r="R20" s="263">
        <v>0.025510204081632654</v>
      </c>
      <c r="S20" s="29">
        <v>86</v>
      </c>
      <c r="T20" s="208">
        <v>0.023236962982977574</v>
      </c>
      <c r="U20" s="129">
        <v>71</v>
      </c>
      <c r="V20" s="208">
        <v>0.017983789260385005</v>
      </c>
      <c r="W20" s="295" t="s">
        <v>335</v>
      </c>
    </row>
    <row r="21" spans="1:23" ht="28.5">
      <c r="A21" s="206" t="s">
        <v>154</v>
      </c>
      <c r="B21" s="207" t="s">
        <v>155</v>
      </c>
      <c r="C21" s="29">
        <v>6</v>
      </c>
      <c r="D21" s="208">
        <v>0.005774783445620789</v>
      </c>
      <c r="E21" s="129">
        <v>0</v>
      </c>
      <c r="F21" s="263">
        <v>0</v>
      </c>
      <c r="G21" s="29">
        <v>44</v>
      </c>
      <c r="H21" s="208">
        <v>0.005055727909916121</v>
      </c>
      <c r="I21" s="129">
        <v>29</v>
      </c>
      <c r="J21" s="263">
        <v>0.011022424933485367</v>
      </c>
      <c r="K21" s="29">
        <v>32</v>
      </c>
      <c r="L21" s="208">
        <v>0.006530612244897959</v>
      </c>
      <c r="M21" s="129">
        <v>0</v>
      </c>
      <c r="N21" s="263">
        <v>0</v>
      </c>
      <c r="O21" s="29">
        <v>0</v>
      </c>
      <c r="P21" s="208">
        <v>0</v>
      </c>
      <c r="Q21" s="129">
        <v>2</v>
      </c>
      <c r="R21" s="263">
        <v>0.010204081632653062</v>
      </c>
      <c r="S21" s="29">
        <v>20</v>
      </c>
      <c r="T21" s="208">
        <v>0.0054039448797622265</v>
      </c>
      <c r="U21" s="129">
        <v>18</v>
      </c>
      <c r="V21" s="208">
        <v>0.004559270516717325</v>
      </c>
      <c r="W21" s="295" t="s">
        <v>336</v>
      </c>
    </row>
    <row r="22" spans="1:23" ht="15">
      <c r="A22" s="206" t="s">
        <v>156</v>
      </c>
      <c r="B22" s="207" t="s">
        <v>157</v>
      </c>
      <c r="C22" s="29">
        <v>0</v>
      </c>
      <c r="D22" s="208">
        <v>0</v>
      </c>
      <c r="E22" s="129">
        <v>0</v>
      </c>
      <c r="F22" s="263">
        <v>0</v>
      </c>
      <c r="G22" s="29">
        <v>2</v>
      </c>
      <c r="H22" s="208">
        <v>0.0002298058140870964</v>
      </c>
      <c r="I22" s="129">
        <v>4</v>
      </c>
      <c r="J22" s="263">
        <v>0.0015203344735841883</v>
      </c>
      <c r="K22" s="29">
        <v>1</v>
      </c>
      <c r="L22" s="208">
        <v>0.00020408163265306123</v>
      </c>
      <c r="M22" s="129">
        <v>0</v>
      </c>
      <c r="N22" s="263">
        <v>0</v>
      </c>
      <c r="O22" s="29">
        <v>0</v>
      </c>
      <c r="P22" s="208">
        <v>0</v>
      </c>
      <c r="Q22" s="129">
        <v>0</v>
      </c>
      <c r="R22" s="263">
        <v>0</v>
      </c>
      <c r="S22" s="29">
        <v>0</v>
      </c>
      <c r="T22" s="208">
        <v>0</v>
      </c>
      <c r="U22" s="129">
        <v>2</v>
      </c>
      <c r="V22" s="208">
        <v>0.0005065856129685917</v>
      </c>
      <c r="W22" s="295" t="s">
        <v>337</v>
      </c>
    </row>
    <row r="23" spans="1:23" ht="15">
      <c r="A23" s="206" t="s">
        <v>158</v>
      </c>
      <c r="B23" s="207" t="s">
        <v>159</v>
      </c>
      <c r="C23" s="29">
        <v>1</v>
      </c>
      <c r="D23" s="208">
        <v>0.0009624639076034649</v>
      </c>
      <c r="E23" s="129">
        <v>0</v>
      </c>
      <c r="F23" s="263">
        <v>0</v>
      </c>
      <c r="G23" s="29">
        <v>8</v>
      </c>
      <c r="H23" s="208">
        <v>0.0009192232563483856</v>
      </c>
      <c r="I23" s="129">
        <v>2</v>
      </c>
      <c r="J23" s="263">
        <v>0.0007601672367920941</v>
      </c>
      <c r="K23" s="29">
        <v>1</v>
      </c>
      <c r="L23" s="208">
        <v>0.00020408163265306123</v>
      </c>
      <c r="M23" s="129">
        <v>0</v>
      </c>
      <c r="N23" s="263">
        <v>0</v>
      </c>
      <c r="O23" s="29">
        <v>0</v>
      </c>
      <c r="P23" s="208">
        <v>0</v>
      </c>
      <c r="Q23" s="129">
        <v>0</v>
      </c>
      <c r="R23" s="263">
        <v>0</v>
      </c>
      <c r="S23" s="29">
        <v>5</v>
      </c>
      <c r="T23" s="208">
        <v>0.0013509862199405566</v>
      </c>
      <c r="U23" s="129">
        <v>2</v>
      </c>
      <c r="V23" s="208">
        <v>0.0005065856129685917</v>
      </c>
      <c r="W23" s="295" t="s">
        <v>338</v>
      </c>
    </row>
    <row r="24" spans="1:23" ht="28.5">
      <c r="A24" s="206" t="s">
        <v>160</v>
      </c>
      <c r="B24" s="207" t="s">
        <v>161</v>
      </c>
      <c r="C24" s="29">
        <v>3</v>
      </c>
      <c r="D24" s="208">
        <v>0.0028873917228103944</v>
      </c>
      <c r="E24" s="129">
        <v>0</v>
      </c>
      <c r="F24" s="263">
        <v>0</v>
      </c>
      <c r="G24" s="29">
        <v>18</v>
      </c>
      <c r="H24" s="208">
        <v>0.002068252326783868</v>
      </c>
      <c r="I24" s="129">
        <v>9</v>
      </c>
      <c r="J24" s="263">
        <v>0.0034207525655644243</v>
      </c>
      <c r="K24" s="29">
        <v>9</v>
      </c>
      <c r="L24" s="208">
        <v>0.001836734693877551</v>
      </c>
      <c r="M24" s="129">
        <v>0</v>
      </c>
      <c r="N24" s="263">
        <v>0</v>
      </c>
      <c r="O24" s="29">
        <v>0</v>
      </c>
      <c r="P24" s="208">
        <v>0</v>
      </c>
      <c r="Q24" s="129">
        <v>0</v>
      </c>
      <c r="R24" s="263">
        <v>0</v>
      </c>
      <c r="S24" s="29">
        <v>10</v>
      </c>
      <c r="T24" s="208">
        <v>0.0027019724398811133</v>
      </c>
      <c r="U24" s="129">
        <v>5</v>
      </c>
      <c r="V24" s="208">
        <v>0.0012664640324214793</v>
      </c>
      <c r="W24" s="295" t="s">
        <v>339</v>
      </c>
    </row>
    <row r="25" spans="1:23" ht="15">
      <c r="A25" s="206" t="s">
        <v>162</v>
      </c>
      <c r="B25" s="207" t="s">
        <v>163</v>
      </c>
      <c r="C25" s="29">
        <v>24</v>
      </c>
      <c r="D25" s="208">
        <v>0.023099133782483156</v>
      </c>
      <c r="E25" s="129">
        <v>0</v>
      </c>
      <c r="F25" s="263">
        <v>0</v>
      </c>
      <c r="G25" s="29">
        <v>200</v>
      </c>
      <c r="H25" s="208">
        <v>0.02298058140870964</v>
      </c>
      <c r="I25" s="129">
        <v>61</v>
      </c>
      <c r="J25" s="263">
        <v>0.023185100722158875</v>
      </c>
      <c r="K25" s="29">
        <v>99</v>
      </c>
      <c r="L25" s="208">
        <v>0.02020408163265306</v>
      </c>
      <c r="M25" s="129">
        <v>1</v>
      </c>
      <c r="N25" s="263">
        <v>0.05263157894736842</v>
      </c>
      <c r="O25" s="29">
        <v>0</v>
      </c>
      <c r="P25" s="208">
        <v>0</v>
      </c>
      <c r="Q25" s="129">
        <v>3</v>
      </c>
      <c r="R25" s="263">
        <v>0.015306122448979591</v>
      </c>
      <c r="S25" s="29">
        <v>83</v>
      </c>
      <c r="T25" s="208">
        <v>0.02242637125101324</v>
      </c>
      <c r="U25" s="129">
        <v>93</v>
      </c>
      <c r="V25" s="208">
        <v>0.023556231003039513</v>
      </c>
      <c r="W25" s="295" t="s">
        <v>340</v>
      </c>
    </row>
    <row r="26" spans="1:23" ht="15">
      <c r="A26" s="206" t="s">
        <v>164</v>
      </c>
      <c r="B26" s="207" t="s">
        <v>165</v>
      </c>
      <c r="C26" s="29">
        <v>1</v>
      </c>
      <c r="D26" s="208">
        <v>0.0009624639076034649</v>
      </c>
      <c r="E26" s="129">
        <v>0</v>
      </c>
      <c r="F26" s="263">
        <v>0</v>
      </c>
      <c r="G26" s="29">
        <v>8</v>
      </c>
      <c r="H26" s="208">
        <v>0.0009192232563483856</v>
      </c>
      <c r="I26" s="129">
        <v>3</v>
      </c>
      <c r="J26" s="263">
        <v>0.0011402508551881414</v>
      </c>
      <c r="K26" s="29">
        <v>3</v>
      </c>
      <c r="L26" s="208">
        <v>0.0006122448979591836</v>
      </c>
      <c r="M26" s="129">
        <v>0</v>
      </c>
      <c r="N26" s="263">
        <v>0</v>
      </c>
      <c r="O26" s="29">
        <v>0</v>
      </c>
      <c r="P26" s="208">
        <v>0</v>
      </c>
      <c r="Q26" s="129">
        <v>0</v>
      </c>
      <c r="R26" s="263">
        <v>0</v>
      </c>
      <c r="S26" s="29">
        <v>2</v>
      </c>
      <c r="T26" s="208">
        <v>0.0005403944879762226</v>
      </c>
      <c r="U26" s="129">
        <v>5</v>
      </c>
      <c r="V26" s="208">
        <v>0.0012664640324214793</v>
      </c>
      <c r="W26" s="295" t="s">
        <v>341</v>
      </c>
    </row>
    <row r="27" spans="1:23" ht="15">
      <c r="A27" s="206" t="s">
        <v>166</v>
      </c>
      <c r="B27" s="207" t="s">
        <v>167</v>
      </c>
      <c r="C27" s="29">
        <v>24</v>
      </c>
      <c r="D27" s="208">
        <v>0.023099133782483156</v>
      </c>
      <c r="E27" s="129">
        <v>0</v>
      </c>
      <c r="F27" s="263">
        <v>0</v>
      </c>
      <c r="G27" s="29">
        <v>218</v>
      </c>
      <c r="H27" s="208">
        <v>0.02504883373549351</v>
      </c>
      <c r="I27" s="129">
        <v>48</v>
      </c>
      <c r="J27" s="263">
        <v>0.018244013683010263</v>
      </c>
      <c r="K27" s="29">
        <v>120</v>
      </c>
      <c r="L27" s="208">
        <v>0.02448979591836735</v>
      </c>
      <c r="M27" s="129">
        <v>0</v>
      </c>
      <c r="N27" s="263">
        <v>0</v>
      </c>
      <c r="O27" s="29">
        <v>0</v>
      </c>
      <c r="P27" s="208">
        <v>0</v>
      </c>
      <c r="Q27" s="129">
        <v>2</v>
      </c>
      <c r="R27" s="263">
        <v>0.010204081632653062</v>
      </c>
      <c r="S27" s="29">
        <v>105</v>
      </c>
      <c r="T27" s="208">
        <v>0.02837071061875169</v>
      </c>
      <c r="U27" s="129">
        <v>89</v>
      </c>
      <c r="V27" s="208">
        <v>0.02254305977710233</v>
      </c>
      <c r="W27" s="295" t="s">
        <v>342</v>
      </c>
    </row>
    <row r="28" spans="1:23" ht="15.75" thickBot="1">
      <c r="A28" s="199" t="s">
        <v>168</v>
      </c>
      <c r="B28" s="207" t="s">
        <v>169</v>
      </c>
      <c r="C28" s="30">
        <v>38</v>
      </c>
      <c r="D28" s="212">
        <v>0.03657362848893166</v>
      </c>
      <c r="E28" s="132">
        <v>0</v>
      </c>
      <c r="F28" s="267">
        <v>0</v>
      </c>
      <c r="G28" s="30">
        <v>350</v>
      </c>
      <c r="H28" s="212">
        <v>0.040216017465241866</v>
      </c>
      <c r="I28" s="132">
        <v>79</v>
      </c>
      <c r="J28" s="267">
        <v>0.030026605853287716</v>
      </c>
      <c r="K28" s="30">
        <v>155</v>
      </c>
      <c r="L28" s="212">
        <v>0.03163265306122449</v>
      </c>
      <c r="M28" s="132">
        <v>0</v>
      </c>
      <c r="N28" s="267">
        <v>0</v>
      </c>
      <c r="O28" s="30">
        <v>0</v>
      </c>
      <c r="P28" s="212">
        <v>0</v>
      </c>
      <c r="Q28" s="132">
        <v>3</v>
      </c>
      <c r="R28" s="267">
        <v>0.015306122448979591</v>
      </c>
      <c r="S28" s="30">
        <v>147</v>
      </c>
      <c r="T28" s="212">
        <v>0.039718994866252355</v>
      </c>
      <c r="U28" s="132">
        <v>165</v>
      </c>
      <c r="V28" s="212">
        <v>0.04179331306990881</v>
      </c>
      <c r="W28" s="295" t="s">
        <v>343</v>
      </c>
    </row>
    <row r="29" spans="1:23" ht="15.75" thickBot="1">
      <c r="A29" s="353" t="s">
        <v>89</v>
      </c>
      <c r="B29" s="368"/>
      <c r="C29" s="12">
        <v>1039</v>
      </c>
      <c r="D29" s="65">
        <v>1</v>
      </c>
      <c r="E29" s="131">
        <v>15</v>
      </c>
      <c r="F29" s="66">
        <v>1</v>
      </c>
      <c r="G29" s="12">
        <v>8703</v>
      </c>
      <c r="H29" s="65">
        <v>1</v>
      </c>
      <c r="I29" s="131">
        <v>2631</v>
      </c>
      <c r="J29" s="66">
        <v>1</v>
      </c>
      <c r="K29" s="12">
        <v>4900</v>
      </c>
      <c r="L29" s="65">
        <v>1</v>
      </c>
      <c r="M29" s="131">
        <v>19</v>
      </c>
      <c r="N29" s="66">
        <v>1</v>
      </c>
      <c r="O29" s="12">
        <v>1</v>
      </c>
      <c r="P29" s="65">
        <v>1</v>
      </c>
      <c r="Q29" s="131">
        <v>196</v>
      </c>
      <c r="R29" s="66">
        <v>1</v>
      </c>
      <c r="S29" s="12">
        <v>3701</v>
      </c>
      <c r="T29" s="65">
        <v>1</v>
      </c>
      <c r="U29" s="131">
        <v>3948</v>
      </c>
      <c r="V29" s="65">
        <v>1</v>
      </c>
      <c r="W29" s="296" t="s">
        <v>116</v>
      </c>
    </row>
    <row r="30" spans="1:22" ht="15">
      <c r="A30" s="88"/>
      <c r="B30" s="276"/>
      <c r="C30" s="127"/>
      <c r="D30" s="277"/>
      <c r="E30" s="127"/>
      <c r="F30" s="277"/>
      <c r="G30" s="127"/>
      <c r="H30" s="277"/>
      <c r="I30" s="127"/>
      <c r="J30" s="277"/>
      <c r="K30" s="127"/>
      <c r="L30" s="277"/>
      <c r="M30" s="127"/>
      <c r="N30" s="277"/>
      <c r="O30" s="127"/>
      <c r="P30" s="277"/>
      <c r="Q30" s="127"/>
      <c r="R30" s="277"/>
      <c r="S30" s="127"/>
      <c r="T30" s="277"/>
      <c r="U30" s="127"/>
      <c r="V30" s="277"/>
    </row>
    <row r="31" spans="1:22" ht="15">
      <c r="A31" s="89" t="s">
        <v>95</v>
      </c>
      <c r="B31" s="90"/>
      <c r="C31" s="133">
        <f aca="true" t="shared" si="0" ref="C31:V31">SUM(C7:C28)</f>
        <v>1039</v>
      </c>
      <c r="D31" s="330">
        <f t="shared" si="0"/>
        <v>1.0000000000000002</v>
      </c>
      <c r="E31" s="133">
        <f t="shared" si="0"/>
        <v>15</v>
      </c>
      <c r="F31" s="330">
        <f t="shared" si="0"/>
        <v>0.9999999999999999</v>
      </c>
      <c r="G31" s="133">
        <f t="shared" si="0"/>
        <v>8703</v>
      </c>
      <c r="H31" s="330">
        <f t="shared" si="0"/>
        <v>1</v>
      </c>
      <c r="I31" s="90">
        <f t="shared" si="0"/>
        <v>2631</v>
      </c>
      <c r="J31" s="330">
        <f t="shared" si="0"/>
        <v>1</v>
      </c>
      <c r="K31" s="133">
        <f t="shared" si="0"/>
        <v>4900</v>
      </c>
      <c r="L31" s="330">
        <f t="shared" si="0"/>
        <v>1</v>
      </c>
      <c r="M31" s="90">
        <f t="shared" si="0"/>
        <v>19</v>
      </c>
      <c r="N31" s="330">
        <f t="shared" si="0"/>
        <v>1</v>
      </c>
      <c r="O31" s="133">
        <f t="shared" si="0"/>
        <v>1</v>
      </c>
      <c r="P31" s="330">
        <f t="shared" si="0"/>
        <v>1</v>
      </c>
      <c r="Q31" s="90">
        <f t="shared" si="0"/>
        <v>196</v>
      </c>
      <c r="R31" s="330">
        <f t="shared" si="0"/>
        <v>1</v>
      </c>
      <c r="S31" s="305">
        <f t="shared" si="0"/>
        <v>3701</v>
      </c>
      <c r="T31" s="332">
        <f t="shared" si="0"/>
        <v>1.0000000000000002</v>
      </c>
      <c r="U31" s="133">
        <f t="shared" si="0"/>
        <v>3948</v>
      </c>
      <c r="V31" s="325">
        <f t="shared" si="0"/>
        <v>1</v>
      </c>
    </row>
    <row r="32" spans="1:22" ht="15">
      <c r="A32" s="90" t="s">
        <v>96</v>
      </c>
      <c r="B32" s="90"/>
      <c r="C32" s="133"/>
      <c r="D32" s="90"/>
      <c r="E32" s="133"/>
      <c r="F32" s="90"/>
      <c r="G32" s="133"/>
      <c r="H32" s="90"/>
      <c r="I32" s="90"/>
      <c r="J32" s="90"/>
      <c r="K32" s="133"/>
      <c r="L32" s="90"/>
      <c r="M32" s="90"/>
      <c r="N32" s="90"/>
      <c r="O32" s="90"/>
      <c r="P32" s="90"/>
      <c r="Q32" s="90"/>
      <c r="R32" s="90"/>
      <c r="S32" s="134"/>
      <c r="T32" s="134"/>
      <c r="U32" s="90"/>
      <c r="V32" s="74"/>
    </row>
    <row r="33" spans="1:22" ht="15">
      <c r="A33" s="401" t="s">
        <v>178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74"/>
    </row>
    <row r="34" spans="1:22" ht="1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74"/>
    </row>
    <row r="35" spans="1:22" ht="15">
      <c r="A35" s="74"/>
      <c r="B35" s="88"/>
      <c r="C35" s="127"/>
      <c r="D35" s="88"/>
      <c r="E35" s="127"/>
      <c r="F35" s="88"/>
      <c r="G35" s="127"/>
      <c r="H35" s="88"/>
      <c r="I35" s="88"/>
      <c r="J35" s="88"/>
      <c r="K35" s="127"/>
      <c r="L35" s="88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5">
      <c r="A36" s="74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5">
      <c r="A37" s="74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5">
      <c r="A38" s="74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5">
      <c r="A42" s="74"/>
      <c r="B42" s="74"/>
      <c r="C42" s="84"/>
      <c r="D42" s="74"/>
      <c r="E42" s="84"/>
      <c r="F42" s="74"/>
      <c r="G42" s="84"/>
      <c r="H42" s="74"/>
      <c r="I42" s="84"/>
      <c r="J42" s="74"/>
      <c r="K42" s="84"/>
      <c r="L42" s="74"/>
      <c r="M42" s="84"/>
      <c r="N42" s="74"/>
      <c r="O42" s="84"/>
      <c r="P42" s="74"/>
      <c r="Q42" s="84"/>
      <c r="R42" s="74"/>
      <c r="S42" s="84"/>
      <c r="T42" s="74"/>
      <c r="U42" s="84"/>
      <c r="V42" s="74"/>
    </row>
    <row r="43" spans="1:22" ht="15">
      <c r="A43" s="74"/>
      <c r="B43" s="74"/>
      <c r="C43" s="84"/>
      <c r="D43" s="74"/>
      <c r="E43" s="84"/>
      <c r="F43" s="74"/>
      <c r="G43" s="84"/>
      <c r="H43" s="74"/>
      <c r="I43" s="84"/>
      <c r="J43" s="74"/>
      <c r="K43" s="84"/>
      <c r="L43" s="74"/>
      <c r="M43" s="84"/>
      <c r="N43" s="74"/>
      <c r="O43" s="84"/>
      <c r="P43" s="74"/>
      <c r="Q43" s="84"/>
      <c r="R43" s="74"/>
      <c r="S43" s="84"/>
      <c r="T43" s="74"/>
      <c r="U43" s="84"/>
      <c r="V43" s="74"/>
    </row>
    <row r="44" spans="1:22" ht="15">
      <c r="A44" s="74"/>
      <c r="B44" s="74"/>
      <c r="C44" s="84"/>
      <c r="D44" s="74"/>
      <c r="E44" s="84"/>
      <c r="F44" s="74"/>
      <c r="G44" s="84"/>
      <c r="H44" s="74"/>
      <c r="I44" s="84"/>
      <c r="J44" s="74"/>
      <c r="K44" s="84"/>
      <c r="L44" s="74"/>
      <c r="M44" s="84"/>
      <c r="N44" s="74"/>
      <c r="O44" s="84"/>
      <c r="P44" s="74"/>
      <c r="Q44" s="84"/>
      <c r="R44" s="74"/>
      <c r="S44" s="84"/>
      <c r="T44" s="74"/>
      <c r="U44" s="84"/>
      <c r="V44" s="74"/>
    </row>
    <row r="45" spans="1:22" ht="15">
      <c r="A45" s="74"/>
      <c r="B45" s="74"/>
      <c r="C45" s="84"/>
      <c r="D45" s="74"/>
      <c r="E45" s="84"/>
      <c r="F45" s="74"/>
      <c r="G45" s="84"/>
      <c r="H45" s="74"/>
      <c r="I45" s="84"/>
      <c r="J45" s="74"/>
      <c r="K45" s="84"/>
      <c r="L45" s="74"/>
      <c r="M45" s="84"/>
      <c r="N45" s="74"/>
      <c r="O45" s="84"/>
      <c r="P45" s="74"/>
      <c r="Q45" s="84"/>
      <c r="R45" s="74"/>
      <c r="S45" s="84"/>
      <c r="T45" s="74"/>
      <c r="U45" s="84"/>
      <c r="V45" s="74"/>
    </row>
    <row r="46" spans="1:22" ht="15">
      <c r="A46" s="74"/>
      <c r="B46" s="74"/>
      <c r="C46" s="84"/>
      <c r="D46" s="74"/>
      <c r="E46" s="84"/>
      <c r="F46" s="74"/>
      <c r="G46" s="84"/>
      <c r="H46" s="74"/>
      <c r="I46" s="84"/>
      <c r="J46" s="74"/>
      <c r="K46" s="84"/>
      <c r="L46" s="74"/>
      <c r="M46" s="84"/>
      <c r="N46" s="74"/>
      <c r="O46" s="84"/>
      <c r="P46" s="74"/>
      <c r="Q46" s="84"/>
      <c r="R46" s="74"/>
      <c r="S46" s="84"/>
      <c r="T46" s="74"/>
      <c r="U46" s="84"/>
      <c r="V46" s="74"/>
    </row>
    <row r="47" spans="1:22" ht="15">
      <c r="A47" s="74"/>
      <c r="B47" s="74"/>
      <c r="C47" s="84"/>
      <c r="D47" s="74"/>
      <c r="E47" s="84"/>
      <c r="F47" s="74"/>
      <c r="G47" s="84"/>
      <c r="H47" s="74"/>
      <c r="I47" s="84"/>
      <c r="J47" s="74"/>
      <c r="K47" s="84"/>
      <c r="L47" s="74"/>
      <c r="M47" s="84"/>
      <c r="N47" s="74"/>
      <c r="O47" s="84"/>
      <c r="P47" s="74"/>
      <c r="Q47" s="84"/>
      <c r="R47" s="74"/>
      <c r="S47" s="84"/>
      <c r="T47" s="74"/>
      <c r="U47" s="84"/>
      <c r="V47" s="74"/>
    </row>
    <row r="48" spans="1:22" ht="15">
      <c r="A48" s="74"/>
      <c r="B48" s="74"/>
      <c r="C48" s="84"/>
      <c r="D48" s="74"/>
      <c r="E48" s="84"/>
      <c r="F48" s="74"/>
      <c r="G48" s="84"/>
      <c r="H48" s="74"/>
      <c r="I48" s="84"/>
      <c r="J48" s="74"/>
      <c r="K48" s="84"/>
      <c r="L48" s="74"/>
      <c r="M48" s="84"/>
      <c r="N48" s="74"/>
      <c r="O48" s="84"/>
      <c r="P48" s="74"/>
      <c r="Q48" s="84"/>
      <c r="R48" s="74"/>
      <c r="S48" s="84"/>
      <c r="T48" s="74"/>
      <c r="U48" s="84"/>
      <c r="V48" s="74"/>
    </row>
    <row r="49" spans="1:22" ht="15">
      <c r="A49" s="74"/>
      <c r="B49" s="74"/>
      <c r="C49" s="84"/>
      <c r="D49" s="74"/>
      <c r="E49" s="84"/>
      <c r="F49" s="74"/>
      <c r="G49" s="84"/>
      <c r="H49" s="74"/>
      <c r="I49" s="84"/>
      <c r="J49" s="74"/>
      <c r="K49" s="84"/>
      <c r="L49" s="74"/>
      <c r="M49" s="84"/>
      <c r="N49" s="74"/>
      <c r="O49" s="84"/>
      <c r="P49" s="74"/>
      <c r="Q49" s="84"/>
      <c r="R49" s="74"/>
      <c r="S49" s="84"/>
      <c r="T49" s="74"/>
      <c r="U49" s="84"/>
      <c r="V49" s="74"/>
    </row>
    <row r="50" spans="1:22" ht="15">
      <c r="A50" s="74"/>
      <c r="B50" s="74"/>
      <c r="C50" s="84"/>
      <c r="D50" s="74"/>
      <c r="E50" s="84"/>
      <c r="F50" s="74"/>
      <c r="G50" s="84"/>
      <c r="H50" s="74"/>
      <c r="I50" s="84"/>
      <c r="J50" s="74"/>
      <c r="K50" s="84"/>
      <c r="L50" s="74"/>
      <c r="M50" s="84"/>
      <c r="N50" s="74"/>
      <c r="O50" s="84"/>
      <c r="P50" s="74"/>
      <c r="Q50" s="84"/>
      <c r="R50" s="74"/>
      <c r="S50" s="84"/>
      <c r="T50" s="74"/>
      <c r="U50" s="84"/>
      <c r="V50" s="74"/>
    </row>
    <row r="51" spans="1:22" ht="15">
      <c r="A51" s="74"/>
      <c r="B51" s="74"/>
      <c r="C51" s="84"/>
      <c r="D51" s="74"/>
      <c r="E51" s="84"/>
      <c r="F51" s="74"/>
      <c r="G51" s="84"/>
      <c r="H51" s="74"/>
      <c r="I51" s="84"/>
      <c r="J51" s="74"/>
      <c r="K51" s="84"/>
      <c r="L51" s="74"/>
      <c r="M51" s="84"/>
      <c r="N51" s="74"/>
      <c r="O51" s="84"/>
      <c r="P51" s="74"/>
      <c r="Q51" s="84"/>
      <c r="R51" s="74"/>
      <c r="S51" s="84"/>
      <c r="T51" s="74"/>
      <c r="U51" s="84"/>
      <c r="V51" s="74"/>
    </row>
    <row r="52" spans="1:22" ht="15">
      <c r="A52" s="74"/>
      <c r="B52" s="74"/>
      <c r="C52" s="84"/>
      <c r="D52" s="74"/>
      <c r="E52" s="84"/>
      <c r="F52" s="74"/>
      <c r="G52" s="84"/>
      <c r="H52" s="74"/>
      <c r="I52" s="84"/>
      <c r="J52" s="74"/>
      <c r="K52" s="84"/>
      <c r="L52" s="74"/>
      <c r="M52" s="84"/>
      <c r="N52" s="74"/>
      <c r="O52" s="84"/>
      <c r="P52" s="74"/>
      <c r="Q52" s="84"/>
      <c r="R52" s="74"/>
      <c r="S52" s="84"/>
      <c r="T52" s="74"/>
      <c r="U52" s="84"/>
      <c r="V52" s="74"/>
    </row>
    <row r="53" spans="1:22" ht="15">
      <c r="A53" s="74"/>
      <c r="B53" s="74"/>
      <c r="C53" s="84"/>
      <c r="D53" s="74"/>
      <c r="E53" s="84"/>
      <c r="F53" s="74"/>
      <c r="G53" s="84"/>
      <c r="H53" s="74"/>
      <c r="I53" s="84"/>
      <c r="J53" s="74"/>
      <c r="K53" s="84"/>
      <c r="L53" s="74"/>
      <c r="M53" s="84"/>
      <c r="N53" s="74"/>
      <c r="O53" s="84"/>
      <c r="P53" s="74"/>
      <c r="Q53" s="84"/>
      <c r="R53" s="74"/>
      <c r="S53" s="84"/>
      <c r="T53" s="74"/>
      <c r="U53" s="84"/>
      <c r="V53" s="74"/>
    </row>
    <row r="54" spans="1:22" ht="15">
      <c r="A54" s="74"/>
      <c r="B54" s="74"/>
      <c r="C54" s="84"/>
      <c r="D54" s="74"/>
      <c r="E54" s="84"/>
      <c r="F54" s="74"/>
      <c r="G54" s="84"/>
      <c r="H54" s="74"/>
      <c r="I54" s="84"/>
      <c r="J54" s="74"/>
      <c r="K54" s="84"/>
      <c r="L54" s="74"/>
      <c r="M54" s="84"/>
      <c r="N54" s="74"/>
      <c r="O54" s="84"/>
      <c r="P54" s="74"/>
      <c r="Q54" s="84"/>
      <c r="R54" s="74"/>
      <c r="S54" s="84"/>
      <c r="T54" s="74"/>
      <c r="U54" s="84"/>
      <c r="V54" s="74"/>
    </row>
    <row r="55" spans="1:22" ht="15">
      <c r="A55" s="74"/>
      <c r="B55" s="74"/>
      <c r="C55" s="84"/>
      <c r="D55" s="74"/>
      <c r="E55" s="84"/>
      <c r="F55" s="74"/>
      <c r="G55" s="84"/>
      <c r="H55" s="74"/>
      <c r="I55" s="84"/>
      <c r="J55" s="74"/>
      <c r="K55" s="84"/>
      <c r="L55" s="74"/>
      <c r="M55" s="84"/>
      <c r="N55" s="74"/>
      <c r="O55" s="84"/>
      <c r="P55" s="74"/>
      <c r="Q55" s="84"/>
      <c r="R55" s="74"/>
      <c r="S55" s="84"/>
      <c r="T55" s="74"/>
      <c r="U55" s="84"/>
      <c r="V55" s="74"/>
    </row>
    <row r="56" spans="1:22" ht="15">
      <c r="A56" s="74"/>
      <c r="B56" s="74"/>
      <c r="C56" s="84"/>
      <c r="D56" s="74"/>
      <c r="E56" s="84"/>
      <c r="F56" s="74"/>
      <c r="G56" s="84"/>
      <c r="H56" s="74"/>
      <c r="I56" s="84"/>
      <c r="J56" s="74"/>
      <c r="K56" s="84"/>
      <c r="L56" s="74"/>
      <c r="M56" s="84"/>
      <c r="N56" s="74"/>
      <c r="O56" s="84"/>
      <c r="P56" s="74"/>
      <c r="Q56" s="84"/>
      <c r="R56" s="74"/>
      <c r="S56" s="84"/>
      <c r="T56" s="74"/>
      <c r="U56" s="84"/>
      <c r="V56" s="74"/>
    </row>
    <row r="57" spans="1:22" ht="15">
      <c r="A57" s="74"/>
      <c r="B57" s="74"/>
      <c r="C57" s="84"/>
      <c r="D57" s="74"/>
      <c r="E57" s="84"/>
      <c r="F57" s="74"/>
      <c r="G57" s="84"/>
      <c r="H57" s="74"/>
      <c r="I57" s="84"/>
      <c r="J57" s="74"/>
      <c r="K57" s="84"/>
      <c r="L57" s="74"/>
      <c r="M57" s="84"/>
      <c r="N57" s="74"/>
      <c r="O57" s="84"/>
      <c r="P57" s="74"/>
      <c r="Q57" s="84"/>
      <c r="R57" s="74"/>
      <c r="S57" s="84"/>
      <c r="T57" s="74"/>
      <c r="U57" s="84"/>
      <c r="V57" s="74"/>
    </row>
    <row r="58" spans="1:22" ht="15">
      <c r="A58" s="74"/>
      <c r="B58" s="74"/>
      <c r="C58" s="84"/>
      <c r="D58" s="74"/>
      <c r="E58" s="84"/>
      <c r="F58" s="74"/>
      <c r="G58" s="84"/>
      <c r="H58" s="74"/>
      <c r="I58" s="84"/>
      <c r="J58" s="74"/>
      <c r="K58" s="84"/>
      <c r="L58" s="74"/>
      <c r="M58" s="84"/>
      <c r="N58" s="74"/>
      <c r="O58" s="84"/>
      <c r="P58" s="74"/>
      <c r="Q58" s="84"/>
      <c r="R58" s="74"/>
      <c r="S58" s="84"/>
      <c r="T58" s="74"/>
      <c r="U58" s="84"/>
      <c r="V58" s="74"/>
    </row>
    <row r="59" spans="1:22" ht="15">
      <c r="A59" s="74"/>
      <c r="B59" s="74"/>
      <c r="C59" s="84"/>
      <c r="D59" s="74"/>
      <c r="E59" s="84"/>
      <c r="F59" s="74"/>
      <c r="G59" s="84"/>
      <c r="H59" s="74"/>
      <c r="I59" s="84"/>
      <c r="J59" s="74"/>
      <c r="K59" s="84"/>
      <c r="L59" s="74"/>
      <c r="M59" s="84"/>
      <c r="N59" s="74"/>
      <c r="O59" s="84"/>
      <c r="P59" s="74"/>
      <c r="Q59" s="84"/>
      <c r="R59" s="74"/>
      <c r="S59" s="84"/>
      <c r="T59" s="74"/>
      <c r="U59" s="84"/>
      <c r="V59" s="74"/>
    </row>
    <row r="60" spans="1:22" ht="15">
      <c r="A60" s="74"/>
      <c r="B60" s="74"/>
      <c r="C60" s="84"/>
      <c r="D60" s="74"/>
      <c r="E60" s="84"/>
      <c r="F60" s="74"/>
      <c r="G60" s="84"/>
      <c r="H60" s="74"/>
      <c r="I60" s="84"/>
      <c r="J60" s="74"/>
      <c r="K60" s="84"/>
      <c r="L60" s="74"/>
      <c r="M60" s="84"/>
      <c r="N60" s="74"/>
      <c r="O60" s="84"/>
      <c r="P60" s="74"/>
      <c r="Q60" s="84"/>
      <c r="R60" s="74"/>
      <c r="S60" s="84"/>
      <c r="T60" s="74"/>
      <c r="U60" s="84"/>
      <c r="V60" s="74"/>
    </row>
    <row r="61" spans="1:22" ht="15">
      <c r="A61" s="74"/>
      <c r="B61" s="74"/>
      <c r="C61" s="84"/>
      <c r="D61" s="74"/>
      <c r="E61" s="84"/>
      <c r="F61" s="74"/>
      <c r="G61" s="84"/>
      <c r="H61" s="74"/>
      <c r="I61" s="84"/>
      <c r="J61" s="74"/>
      <c r="K61" s="84"/>
      <c r="L61" s="74"/>
      <c r="M61" s="84"/>
      <c r="N61" s="74"/>
      <c r="O61" s="84"/>
      <c r="P61" s="74"/>
      <c r="Q61" s="84"/>
      <c r="R61" s="74"/>
      <c r="S61" s="84"/>
      <c r="T61" s="74"/>
      <c r="U61" s="84"/>
      <c r="V61" s="74"/>
    </row>
    <row r="62" spans="1:22" ht="15">
      <c r="A62" s="74"/>
      <c r="B62" s="74"/>
      <c r="C62" s="84"/>
      <c r="D62" s="74"/>
      <c r="E62" s="84"/>
      <c r="F62" s="74"/>
      <c r="G62" s="84"/>
      <c r="H62" s="74"/>
      <c r="I62" s="84"/>
      <c r="J62" s="74"/>
      <c r="K62" s="84"/>
      <c r="L62" s="74"/>
      <c r="M62" s="84"/>
      <c r="N62" s="74"/>
      <c r="O62" s="84"/>
      <c r="P62" s="74"/>
      <c r="Q62" s="84"/>
      <c r="R62" s="74"/>
      <c r="S62" s="84"/>
      <c r="T62" s="74"/>
      <c r="U62" s="84"/>
      <c r="V62" s="74"/>
    </row>
    <row r="63" spans="1:22" ht="15">
      <c r="A63" s="74"/>
      <c r="B63" s="74"/>
      <c r="C63" s="84"/>
      <c r="D63" s="74"/>
      <c r="E63" s="84"/>
      <c r="F63" s="74"/>
      <c r="G63" s="84"/>
      <c r="H63" s="74"/>
      <c r="I63" s="84"/>
      <c r="J63" s="74"/>
      <c r="K63" s="84"/>
      <c r="L63" s="74"/>
      <c r="M63" s="84"/>
      <c r="N63" s="74"/>
      <c r="O63" s="84"/>
      <c r="P63" s="74"/>
      <c r="Q63" s="84"/>
      <c r="R63" s="74"/>
      <c r="S63" s="84"/>
      <c r="T63" s="74"/>
      <c r="U63" s="84"/>
      <c r="V63" s="74"/>
    </row>
    <row r="64" spans="1:22" ht="15">
      <c r="A64" s="74"/>
      <c r="B64" s="74"/>
      <c r="C64" s="84"/>
      <c r="D64" s="74"/>
      <c r="E64" s="84"/>
      <c r="F64" s="74"/>
      <c r="G64" s="84"/>
      <c r="H64" s="74"/>
      <c r="I64" s="84"/>
      <c r="J64" s="74"/>
      <c r="K64" s="84"/>
      <c r="L64" s="74"/>
      <c r="M64" s="84"/>
      <c r="N64" s="74"/>
      <c r="O64" s="84"/>
      <c r="P64" s="74"/>
      <c r="Q64" s="84"/>
      <c r="R64" s="74"/>
      <c r="S64" s="84"/>
      <c r="T64" s="74"/>
      <c r="U64" s="84"/>
      <c r="V64" s="74"/>
    </row>
    <row r="65" spans="1:22" ht="15">
      <c r="A65" s="74"/>
      <c r="B65" s="74"/>
      <c r="C65" s="78"/>
      <c r="D65" s="74"/>
      <c r="E65" s="78"/>
      <c r="F65" s="74"/>
      <c r="G65" s="78"/>
      <c r="H65" s="74"/>
      <c r="I65" s="74"/>
      <c r="J65" s="74"/>
      <c r="K65" s="78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ht="15">
      <c r="A66" s="74"/>
      <c r="B66" s="74"/>
      <c r="C66" s="78"/>
      <c r="D66" s="74"/>
      <c r="E66" s="78"/>
      <c r="F66" s="74"/>
      <c r="G66" s="78"/>
      <c r="H66" s="74"/>
      <c r="I66" s="74"/>
      <c r="J66" s="74"/>
      <c r="K66" s="78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ht="15">
      <c r="A67" s="74"/>
      <c r="B67" s="74"/>
      <c r="C67" s="78"/>
      <c r="D67" s="74"/>
      <c r="E67" s="78"/>
      <c r="F67" s="74"/>
      <c r="G67" s="78"/>
      <c r="H67" s="74"/>
      <c r="I67" s="74"/>
      <c r="J67" s="74"/>
      <c r="K67" s="78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ht="15">
      <c r="A68" s="74"/>
      <c r="B68" s="74"/>
      <c r="C68" s="78"/>
      <c r="D68" s="74"/>
      <c r="E68" s="78"/>
      <c r="F68" s="74"/>
      <c r="G68" s="78"/>
      <c r="H68" s="74"/>
      <c r="I68" s="74"/>
      <c r="J68" s="74"/>
      <c r="K68" s="78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ht="15">
      <c r="A69" s="74"/>
      <c r="B69" s="74"/>
      <c r="C69" s="78"/>
      <c r="D69" s="74"/>
      <c r="E69" s="78"/>
      <c r="F69" s="74"/>
      <c r="G69" s="78"/>
      <c r="H69" s="74"/>
      <c r="I69" s="74"/>
      <c r="J69" s="74"/>
      <c r="K69" s="78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t="15">
      <c r="A70" s="74"/>
      <c r="B70" s="74"/>
      <c r="C70" s="78"/>
      <c r="D70" s="74"/>
      <c r="E70" s="78"/>
      <c r="F70" s="74"/>
      <c r="G70" s="78"/>
      <c r="H70" s="74"/>
      <c r="I70" s="74"/>
      <c r="J70" s="74"/>
      <c r="K70" s="78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ht="15">
      <c r="A71" s="74"/>
      <c r="B71" s="74"/>
      <c r="C71" s="78"/>
      <c r="D71" s="74"/>
      <c r="E71" s="78"/>
      <c r="F71" s="74"/>
      <c r="G71" s="78"/>
      <c r="H71" s="74"/>
      <c r="I71" s="74"/>
      <c r="J71" s="74"/>
      <c r="K71" s="78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 ht="15">
      <c r="A72" s="74"/>
      <c r="B72" s="74"/>
      <c r="C72" s="78"/>
      <c r="D72" s="74"/>
      <c r="E72" s="78"/>
      <c r="F72" s="74"/>
      <c r="G72" s="78"/>
      <c r="H72" s="74"/>
      <c r="I72" s="74"/>
      <c r="J72" s="74"/>
      <c r="K72" s="78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ht="15">
      <c r="A73" s="74"/>
      <c r="B73" s="74"/>
      <c r="C73" s="78"/>
      <c r="D73" s="74"/>
      <c r="E73" s="78"/>
      <c r="F73" s="74"/>
      <c r="G73" s="78"/>
      <c r="H73" s="74"/>
      <c r="I73" s="74"/>
      <c r="J73" s="74"/>
      <c r="K73" s="78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ht="15">
      <c r="A74" s="74"/>
      <c r="B74" s="74"/>
      <c r="C74" s="78"/>
      <c r="D74" s="74"/>
      <c r="E74" s="78"/>
      <c r="F74" s="74"/>
      <c r="G74" s="78"/>
      <c r="H74" s="74"/>
      <c r="I74" s="74"/>
      <c r="J74" s="74"/>
      <c r="K74" s="78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t="15">
      <c r="A75" s="74"/>
      <c r="B75" s="74"/>
      <c r="C75" s="78"/>
      <c r="D75" s="74"/>
      <c r="E75" s="78"/>
      <c r="F75" s="74"/>
      <c r="G75" s="78"/>
      <c r="H75" s="74"/>
      <c r="I75" s="74"/>
      <c r="J75" s="74"/>
      <c r="K75" s="78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ht="15">
      <c r="A76" s="74"/>
      <c r="B76" s="74"/>
      <c r="C76" s="78"/>
      <c r="D76" s="74"/>
      <c r="E76" s="78"/>
      <c r="F76" s="74"/>
      <c r="G76" s="78"/>
      <c r="H76" s="74"/>
      <c r="I76" s="74"/>
      <c r="J76" s="74"/>
      <c r="K76" s="78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ht="15">
      <c r="A77" s="74"/>
      <c r="B77" s="74"/>
      <c r="C77" s="78"/>
      <c r="D77" s="74"/>
      <c r="E77" s="78"/>
      <c r="F77" s="74"/>
      <c r="G77" s="78"/>
      <c r="H77" s="74"/>
      <c r="I77" s="74"/>
      <c r="J77" s="74"/>
      <c r="K77" s="78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ht="15">
      <c r="A78" s="74"/>
      <c r="B78" s="74"/>
      <c r="C78" s="78"/>
      <c r="D78" s="74"/>
      <c r="E78" s="78"/>
      <c r="F78" s="74"/>
      <c r="G78" s="78"/>
      <c r="H78" s="74"/>
      <c r="I78" s="74"/>
      <c r="J78" s="74"/>
      <c r="K78" s="78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15">
      <c r="A79" s="74"/>
      <c r="B79" s="74"/>
      <c r="C79" s="78"/>
      <c r="D79" s="74"/>
      <c r="E79" s="78"/>
      <c r="F79" s="74"/>
      <c r="G79" s="78"/>
      <c r="H79" s="74"/>
      <c r="I79" s="74"/>
      <c r="J79" s="74"/>
      <c r="K79" s="78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2" ht="15">
      <c r="A80" s="74"/>
      <c r="B80" s="74"/>
      <c r="C80" s="78"/>
      <c r="D80" s="74"/>
      <c r="E80" s="78"/>
      <c r="F80" s="74"/>
      <c r="G80" s="78"/>
      <c r="H80" s="74"/>
      <c r="I80" s="74"/>
      <c r="J80" s="74"/>
      <c r="K80" s="78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 ht="15">
      <c r="A81" s="74"/>
      <c r="B81" s="74"/>
      <c r="C81" s="78"/>
      <c r="D81" s="74"/>
      <c r="E81" s="78"/>
      <c r="F81" s="74"/>
      <c r="G81" s="78"/>
      <c r="H81" s="74"/>
      <c r="I81" s="74"/>
      <c r="J81" s="74"/>
      <c r="K81" s="78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ht="15">
      <c r="A82" s="74"/>
      <c r="B82" s="74"/>
      <c r="C82" s="78"/>
      <c r="D82" s="74"/>
      <c r="E82" s="78"/>
      <c r="F82" s="74"/>
      <c r="G82" s="78"/>
      <c r="H82" s="74"/>
      <c r="I82" s="74"/>
      <c r="J82" s="74"/>
      <c r="K82" s="78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ht="15">
      <c r="A83" s="74"/>
      <c r="B83" s="74"/>
      <c r="C83" s="78"/>
      <c r="D83" s="74"/>
      <c r="E83" s="78"/>
      <c r="F83" s="74"/>
      <c r="G83" s="78"/>
      <c r="H83" s="74"/>
      <c r="I83" s="74"/>
      <c r="J83" s="74"/>
      <c r="K83" s="78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 ht="15">
      <c r="A84" s="74"/>
      <c r="B84" s="74"/>
      <c r="C84" s="78"/>
      <c r="D84" s="74"/>
      <c r="E84" s="78"/>
      <c r="F84" s="74"/>
      <c r="G84" s="78"/>
      <c r="H84" s="74"/>
      <c r="I84" s="74"/>
      <c r="J84" s="74"/>
      <c r="K84" s="78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ht="15">
      <c r="A85" s="74"/>
      <c r="B85" s="74"/>
      <c r="C85" s="78"/>
      <c r="D85" s="74"/>
      <c r="E85" s="78"/>
      <c r="F85" s="74"/>
      <c r="G85" s="78"/>
      <c r="H85" s="74"/>
      <c r="I85" s="74"/>
      <c r="J85" s="74"/>
      <c r="K85" s="78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 ht="15">
      <c r="A86" s="74"/>
      <c r="B86" s="74"/>
      <c r="C86" s="78"/>
      <c r="D86" s="74"/>
      <c r="E86" s="78"/>
      <c r="F86" s="74"/>
      <c r="G86" s="78"/>
      <c r="H86" s="74"/>
      <c r="I86" s="74"/>
      <c r="J86" s="74"/>
      <c r="K86" s="78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2" ht="15">
      <c r="A87" s="74"/>
      <c r="B87" s="74"/>
      <c r="C87" s="78"/>
      <c r="D87" s="74"/>
      <c r="E87" s="78"/>
      <c r="F87" s="74"/>
      <c r="G87" s="78"/>
      <c r="H87" s="74"/>
      <c r="I87" s="74"/>
      <c r="J87" s="74"/>
      <c r="K87" s="78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1:22" ht="15">
      <c r="A88" s="74"/>
      <c r="B88" s="74"/>
      <c r="C88" s="78"/>
      <c r="D88" s="74"/>
      <c r="E88" s="78"/>
      <c r="F88" s="74"/>
      <c r="G88" s="78"/>
      <c r="H88" s="74"/>
      <c r="I88" s="74"/>
      <c r="J88" s="74"/>
      <c r="K88" s="78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1:22" ht="15">
      <c r="A89" s="74"/>
      <c r="B89" s="74"/>
      <c r="C89" s="78"/>
      <c r="D89" s="74"/>
      <c r="E89" s="78"/>
      <c r="F89" s="74"/>
      <c r="G89" s="78"/>
      <c r="H89" s="74"/>
      <c r="I89" s="74"/>
      <c r="J89" s="74"/>
      <c r="K89" s="78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</sheetData>
  <sheetProtection/>
  <mergeCells count="20">
    <mergeCell ref="A1:V1"/>
    <mergeCell ref="A2:A6"/>
    <mergeCell ref="B2:B6"/>
    <mergeCell ref="C2:V2"/>
    <mergeCell ref="C3:L3"/>
    <mergeCell ref="M3:V3"/>
    <mergeCell ref="C4:J4"/>
    <mergeCell ref="K4:L5"/>
    <mergeCell ref="M4:T4"/>
    <mergeCell ref="U4:V5"/>
    <mergeCell ref="Q5:R5"/>
    <mergeCell ref="S5:T5"/>
    <mergeCell ref="A33:U34"/>
    <mergeCell ref="C5:D5"/>
    <mergeCell ref="E5:F5"/>
    <mergeCell ref="G5:H5"/>
    <mergeCell ref="I5:J5"/>
    <mergeCell ref="M5:N5"/>
    <mergeCell ref="O5:P5"/>
    <mergeCell ref="A29:B2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9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69" customWidth="1"/>
    <col min="2" max="2" width="80.00390625" style="69" bestFit="1" customWidth="1"/>
    <col min="3" max="3" width="8.7109375" style="69" customWidth="1"/>
    <col min="4" max="4" width="11.28125" style="69" customWidth="1"/>
    <col min="5" max="5" width="8.00390625" style="69" customWidth="1"/>
    <col min="6" max="6" width="10.421875" style="69" customWidth="1"/>
    <col min="7" max="7" width="8.00390625" style="69" customWidth="1"/>
    <col min="8" max="8" width="9.28125" style="69" customWidth="1"/>
    <col min="9" max="9" width="8.00390625" style="69" customWidth="1"/>
    <col min="10" max="10" width="8.8515625" style="69" customWidth="1"/>
    <col min="11" max="11" width="8.00390625" style="69" customWidth="1"/>
    <col min="12" max="12" width="10.8515625" style="69" customWidth="1"/>
    <col min="13" max="13" width="8.00390625" style="69" customWidth="1"/>
    <col min="14" max="14" width="10.28125" style="69" customWidth="1"/>
    <col min="15" max="15" width="8.00390625" style="69" customWidth="1"/>
    <col min="16" max="16" width="10.7109375" style="69" customWidth="1"/>
    <col min="17" max="17" width="8.00390625" style="69" customWidth="1"/>
    <col min="18" max="18" width="9.28125" style="69" customWidth="1"/>
    <col min="19" max="19" width="10.28125" style="69" customWidth="1"/>
    <col min="20" max="20" width="9.8515625" style="69" customWidth="1"/>
    <col min="21" max="16384" width="11.421875" style="69" customWidth="1"/>
  </cols>
  <sheetData>
    <row r="1" spans="1:20" ht="24.75" customHeight="1" thickBot="1" thickTop="1">
      <c r="A1" s="355" t="s">
        <v>434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77"/>
      <c r="N1" s="377"/>
      <c r="O1" s="377"/>
      <c r="P1" s="377"/>
      <c r="Q1" s="377"/>
      <c r="R1" s="377"/>
      <c r="S1" s="377"/>
      <c r="T1" s="378"/>
    </row>
    <row r="2" spans="1:20" ht="19.5" customHeight="1" thickBot="1" thickTop="1">
      <c r="A2" s="340" t="s">
        <v>32</v>
      </c>
      <c r="B2" s="343" t="s">
        <v>12</v>
      </c>
      <c r="C2" s="387" t="s">
        <v>107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3"/>
    </row>
    <row r="3" spans="1:20" ht="19.5" customHeight="1">
      <c r="A3" s="340"/>
      <c r="B3" s="343"/>
      <c r="C3" s="370" t="s">
        <v>179</v>
      </c>
      <c r="D3" s="371"/>
      <c r="E3" s="370" t="s">
        <v>180</v>
      </c>
      <c r="F3" s="371"/>
      <c r="G3" s="370" t="s">
        <v>181</v>
      </c>
      <c r="H3" s="371"/>
      <c r="I3" s="370" t="s">
        <v>182</v>
      </c>
      <c r="J3" s="371"/>
      <c r="K3" s="370" t="s">
        <v>183</v>
      </c>
      <c r="L3" s="371"/>
      <c r="M3" s="370" t="s">
        <v>184</v>
      </c>
      <c r="N3" s="371"/>
      <c r="O3" s="370" t="s">
        <v>185</v>
      </c>
      <c r="P3" s="371"/>
      <c r="Q3" s="370" t="s">
        <v>186</v>
      </c>
      <c r="R3" s="403"/>
      <c r="S3" s="370" t="s">
        <v>116</v>
      </c>
      <c r="T3" s="371"/>
    </row>
    <row r="4" spans="1:20" ht="19.5" customHeight="1" thickBot="1">
      <c r="A4" s="341"/>
      <c r="B4" s="344"/>
      <c r="C4" s="36" t="s">
        <v>34</v>
      </c>
      <c r="D4" s="125" t="s">
        <v>35</v>
      </c>
      <c r="E4" s="36" t="s">
        <v>34</v>
      </c>
      <c r="F4" s="77" t="s">
        <v>35</v>
      </c>
      <c r="G4" s="36" t="s">
        <v>34</v>
      </c>
      <c r="H4" s="77" t="s">
        <v>35</v>
      </c>
      <c r="I4" s="36" t="s">
        <v>34</v>
      </c>
      <c r="J4" s="77" t="s">
        <v>35</v>
      </c>
      <c r="K4" s="36" t="s">
        <v>34</v>
      </c>
      <c r="L4" s="77" t="s">
        <v>35</v>
      </c>
      <c r="M4" s="36" t="s">
        <v>34</v>
      </c>
      <c r="N4" s="125" t="s">
        <v>35</v>
      </c>
      <c r="O4" s="36" t="s">
        <v>34</v>
      </c>
      <c r="P4" s="77" t="s">
        <v>35</v>
      </c>
      <c r="Q4" s="36" t="s">
        <v>34</v>
      </c>
      <c r="R4" s="125" t="s">
        <v>35</v>
      </c>
      <c r="S4" s="36" t="s">
        <v>34</v>
      </c>
      <c r="T4" s="77" t="s">
        <v>35</v>
      </c>
    </row>
    <row r="5" spans="1:21" ht="15">
      <c r="A5" s="272" t="s">
        <v>126</v>
      </c>
      <c r="B5" s="241" t="s">
        <v>127</v>
      </c>
      <c r="C5" s="37">
        <v>620</v>
      </c>
      <c r="D5" s="261">
        <v>0.08988112496375761</v>
      </c>
      <c r="E5" s="37">
        <v>185</v>
      </c>
      <c r="F5" s="204">
        <v>0.07511165245635404</v>
      </c>
      <c r="G5" s="128">
        <v>168</v>
      </c>
      <c r="H5" s="261">
        <v>0.08104196816208394</v>
      </c>
      <c r="I5" s="37">
        <v>173</v>
      </c>
      <c r="J5" s="273">
        <v>0.09067085953878407</v>
      </c>
      <c r="K5" s="128">
        <v>130</v>
      </c>
      <c r="L5" s="261">
        <v>0.09482129832239242</v>
      </c>
      <c r="M5" s="37">
        <v>205</v>
      </c>
      <c r="N5" s="204">
        <v>0.09688090737240077</v>
      </c>
      <c r="O5" s="128">
        <v>80</v>
      </c>
      <c r="P5" s="261">
        <v>0.10152284263959391</v>
      </c>
      <c r="Q5" s="37">
        <v>31</v>
      </c>
      <c r="R5" s="261">
        <v>0.10231023102310231</v>
      </c>
      <c r="S5" s="37">
        <v>1592</v>
      </c>
      <c r="T5" s="204">
        <v>0.08883928571428572</v>
      </c>
      <c r="U5" s="295" t="s">
        <v>322</v>
      </c>
    </row>
    <row r="6" spans="1:21" ht="28.5">
      <c r="A6" s="206" t="s">
        <v>128</v>
      </c>
      <c r="B6" s="207" t="s">
        <v>187</v>
      </c>
      <c r="C6" s="29">
        <v>661</v>
      </c>
      <c r="D6" s="263">
        <v>0.09582487677587706</v>
      </c>
      <c r="E6" s="29">
        <v>187</v>
      </c>
      <c r="F6" s="208">
        <v>0.07592367032074705</v>
      </c>
      <c r="G6" s="129">
        <v>179</v>
      </c>
      <c r="H6" s="263">
        <v>0.08634828750602991</v>
      </c>
      <c r="I6" s="29">
        <v>194</v>
      </c>
      <c r="J6" s="274">
        <v>0.10167714884696016</v>
      </c>
      <c r="K6" s="129">
        <v>155</v>
      </c>
      <c r="L6" s="263">
        <v>0.11305616338439094</v>
      </c>
      <c r="M6" s="29">
        <v>233</v>
      </c>
      <c r="N6" s="208">
        <v>0.11011342155009451</v>
      </c>
      <c r="O6" s="129">
        <v>65</v>
      </c>
      <c r="P6" s="263">
        <v>0.08248730964467005</v>
      </c>
      <c r="Q6" s="29">
        <v>40</v>
      </c>
      <c r="R6" s="263">
        <v>0.132013201320132</v>
      </c>
      <c r="S6" s="29">
        <v>1714</v>
      </c>
      <c r="T6" s="208">
        <v>0.09564732142857142</v>
      </c>
      <c r="U6" s="295" t="s">
        <v>323</v>
      </c>
    </row>
    <row r="7" spans="1:21" ht="28.5">
      <c r="A7" s="206" t="s">
        <v>130</v>
      </c>
      <c r="B7" s="207" t="s">
        <v>188</v>
      </c>
      <c r="C7" s="29">
        <v>134</v>
      </c>
      <c r="D7" s="263">
        <v>0.019425920556683098</v>
      </c>
      <c r="E7" s="29">
        <v>35</v>
      </c>
      <c r="F7" s="208">
        <v>0.014210312626877792</v>
      </c>
      <c r="G7" s="129">
        <v>34</v>
      </c>
      <c r="H7" s="263">
        <v>0.016401350699469366</v>
      </c>
      <c r="I7" s="29">
        <v>51</v>
      </c>
      <c r="J7" s="274">
        <v>0.026729559748427674</v>
      </c>
      <c r="K7" s="129">
        <v>24</v>
      </c>
      <c r="L7" s="263">
        <v>0.0175054704595186</v>
      </c>
      <c r="M7" s="29">
        <v>44</v>
      </c>
      <c r="N7" s="208">
        <v>0.020793950850661623</v>
      </c>
      <c r="O7" s="129">
        <v>15</v>
      </c>
      <c r="P7" s="263">
        <v>0.01903553299492386</v>
      </c>
      <c r="Q7" s="29">
        <v>7</v>
      </c>
      <c r="R7" s="263">
        <v>0.0231023102310231</v>
      </c>
      <c r="S7" s="29">
        <v>344</v>
      </c>
      <c r="T7" s="208">
        <v>0.019196428571428573</v>
      </c>
      <c r="U7" s="295" t="s">
        <v>324</v>
      </c>
    </row>
    <row r="8" spans="1:21" ht="28.5">
      <c r="A8" s="206" t="s">
        <v>132</v>
      </c>
      <c r="B8" s="207" t="s">
        <v>189</v>
      </c>
      <c r="C8" s="29">
        <v>10</v>
      </c>
      <c r="D8" s="263">
        <v>0.0014496955639315746</v>
      </c>
      <c r="E8" s="29">
        <v>2</v>
      </c>
      <c r="F8" s="208">
        <v>0.0008120178643930167</v>
      </c>
      <c r="G8" s="129">
        <v>7</v>
      </c>
      <c r="H8" s="263">
        <v>0.003376748673420164</v>
      </c>
      <c r="I8" s="29">
        <v>3</v>
      </c>
      <c r="J8" s="274">
        <v>0.0015723270440251575</v>
      </c>
      <c r="K8" s="129">
        <v>4</v>
      </c>
      <c r="L8" s="263">
        <v>0.0029175784099197666</v>
      </c>
      <c r="M8" s="29">
        <v>5</v>
      </c>
      <c r="N8" s="208">
        <v>0.0023629489603024575</v>
      </c>
      <c r="O8" s="129">
        <v>1</v>
      </c>
      <c r="P8" s="263">
        <v>0.0012690355329949238</v>
      </c>
      <c r="Q8" s="29">
        <v>1</v>
      </c>
      <c r="R8" s="263">
        <v>0.0033003300330033</v>
      </c>
      <c r="S8" s="29">
        <v>33</v>
      </c>
      <c r="T8" s="208">
        <v>0.0018415178571428569</v>
      </c>
      <c r="U8" s="295" t="s">
        <v>325</v>
      </c>
    </row>
    <row r="9" spans="1:21" ht="15">
      <c r="A9" s="206" t="s">
        <v>134</v>
      </c>
      <c r="B9" s="207" t="s">
        <v>190</v>
      </c>
      <c r="C9" s="29">
        <v>5</v>
      </c>
      <c r="D9" s="263">
        <v>0.0007248477819657873</v>
      </c>
      <c r="E9" s="29">
        <v>4</v>
      </c>
      <c r="F9" s="208">
        <v>0.0016240357287860335</v>
      </c>
      <c r="G9" s="129">
        <v>0</v>
      </c>
      <c r="H9" s="263">
        <v>0</v>
      </c>
      <c r="I9" s="29">
        <v>1</v>
      </c>
      <c r="J9" s="274">
        <v>0.0005241090146750524</v>
      </c>
      <c r="K9" s="129">
        <v>0</v>
      </c>
      <c r="L9" s="263">
        <v>0</v>
      </c>
      <c r="M9" s="29">
        <v>2</v>
      </c>
      <c r="N9" s="208">
        <v>0.000945179584120983</v>
      </c>
      <c r="O9" s="129">
        <v>1</v>
      </c>
      <c r="P9" s="263">
        <v>0.0012690355329949238</v>
      </c>
      <c r="Q9" s="29">
        <v>0</v>
      </c>
      <c r="R9" s="263">
        <v>0</v>
      </c>
      <c r="S9" s="29">
        <v>13</v>
      </c>
      <c r="T9" s="208">
        <v>0.0007254464285714286</v>
      </c>
      <c r="U9" s="295" t="s">
        <v>326</v>
      </c>
    </row>
    <row r="10" spans="1:21" ht="15">
      <c r="A10" s="206" t="s">
        <v>136</v>
      </c>
      <c r="B10" s="207" t="s">
        <v>191</v>
      </c>
      <c r="C10" s="29">
        <v>3</v>
      </c>
      <c r="D10" s="263">
        <v>0.0004349086691794724</v>
      </c>
      <c r="E10" s="29">
        <v>0</v>
      </c>
      <c r="F10" s="208">
        <v>0</v>
      </c>
      <c r="G10" s="129">
        <v>1</v>
      </c>
      <c r="H10" s="263">
        <v>0.000482392667631452</v>
      </c>
      <c r="I10" s="29">
        <v>1</v>
      </c>
      <c r="J10" s="274">
        <v>0.0005241090146750524</v>
      </c>
      <c r="K10" s="129">
        <v>0</v>
      </c>
      <c r="L10" s="263">
        <v>0</v>
      </c>
      <c r="M10" s="29">
        <v>1</v>
      </c>
      <c r="N10" s="208">
        <v>0.0004725897920604915</v>
      </c>
      <c r="O10" s="129">
        <v>0</v>
      </c>
      <c r="P10" s="263">
        <v>0</v>
      </c>
      <c r="Q10" s="29">
        <v>0</v>
      </c>
      <c r="R10" s="263">
        <v>0</v>
      </c>
      <c r="S10" s="29">
        <v>6</v>
      </c>
      <c r="T10" s="208">
        <v>0.0003348214285714286</v>
      </c>
      <c r="U10" s="295" t="s">
        <v>327</v>
      </c>
    </row>
    <row r="11" spans="1:21" ht="15">
      <c r="A11" s="206" t="s">
        <v>138</v>
      </c>
      <c r="B11" s="207" t="s">
        <v>192</v>
      </c>
      <c r="C11" s="29">
        <v>5</v>
      </c>
      <c r="D11" s="263">
        <v>0.0007248477819657873</v>
      </c>
      <c r="E11" s="29">
        <v>1</v>
      </c>
      <c r="F11" s="208">
        <v>0.0004060089321965084</v>
      </c>
      <c r="G11" s="129">
        <v>0</v>
      </c>
      <c r="H11" s="263">
        <v>0</v>
      </c>
      <c r="I11" s="29">
        <v>3</v>
      </c>
      <c r="J11" s="274">
        <v>0.0015723270440251575</v>
      </c>
      <c r="K11" s="129">
        <v>1</v>
      </c>
      <c r="L11" s="263">
        <v>0.0007293946024799417</v>
      </c>
      <c r="M11" s="29">
        <v>1</v>
      </c>
      <c r="N11" s="208">
        <v>0.0004725897920604915</v>
      </c>
      <c r="O11" s="129">
        <v>0</v>
      </c>
      <c r="P11" s="263">
        <v>0</v>
      </c>
      <c r="Q11" s="29">
        <v>0</v>
      </c>
      <c r="R11" s="263">
        <v>0</v>
      </c>
      <c r="S11" s="29">
        <v>11</v>
      </c>
      <c r="T11" s="208">
        <v>0.0006138392857142857</v>
      </c>
      <c r="U11" s="295" t="s">
        <v>328</v>
      </c>
    </row>
    <row r="12" spans="1:21" ht="15">
      <c r="A12" s="206" t="s">
        <v>140</v>
      </c>
      <c r="B12" s="207" t="s">
        <v>193</v>
      </c>
      <c r="C12" s="29">
        <v>3</v>
      </c>
      <c r="D12" s="263">
        <v>0.0004349086691794724</v>
      </c>
      <c r="E12" s="29">
        <v>1</v>
      </c>
      <c r="F12" s="208">
        <v>0.0004060089321965084</v>
      </c>
      <c r="G12" s="129">
        <v>0</v>
      </c>
      <c r="H12" s="263">
        <v>0</v>
      </c>
      <c r="I12" s="29">
        <v>1</v>
      </c>
      <c r="J12" s="274">
        <v>0.0005241090146750524</v>
      </c>
      <c r="K12" s="129">
        <v>0</v>
      </c>
      <c r="L12" s="263">
        <v>0</v>
      </c>
      <c r="M12" s="29">
        <v>0</v>
      </c>
      <c r="N12" s="208">
        <v>0</v>
      </c>
      <c r="O12" s="129">
        <v>0</v>
      </c>
      <c r="P12" s="263">
        <v>0</v>
      </c>
      <c r="Q12" s="29">
        <v>0</v>
      </c>
      <c r="R12" s="263">
        <v>0</v>
      </c>
      <c r="S12" s="29">
        <v>5</v>
      </c>
      <c r="T12" s="208">
        <v>0.00027901785714285713</v>
      </c>
      <c r="U12" s="295" t="s">
        <v>329</v>
      </c>
    </row>
    <row r="13" spans="1:21" ht="15">
      <c r="A13" s="206" t="s">
        <v>142</v>
      </c>
      <c r="B13" s="207" t="s">
        <v>194</v>
      </c>
      <c r="C13" s="29">
        <v>1</v>
      </c>
      <c r="D13" s="263">
        <v>0.00014496955639315743</v>
      </c>
      <c r="E13" s="29">
        <v>1</v>
      </c>
      <c r="F13" s="208">
        <v>0.0004060089321965084</v>
      </c>
      <c r="G13" s="129">
        <v>0</v>
      </c>
      <c r="H13" s="263">
        <v>0</v>
      </c>
      <c r="I13" s="29">
        <v>0</v>
      </c>
      <c r="J13" s="274">
        <v>0</v>
      </c>
      <c r="K13" s="129">
        <v>0</v>
      </c>
      <c r="L13" s="263">
        <v>0</v>
      </c>
      <c r="M13" s="29">
        <v>0</v>
      </c>
      <c r="N13" s="208">
        <v>0</v>
      </c>
      <c r="O13" s="129">
        <v>0</v>
      </c>
      <c r="P13" s="263">
        <v>0</v>
      </c>
      <c r="Q13" s="29">
        <v>0</v>
      </c>
      <c r="R13" s="263">
        <v>0</v>
      </c>
      <c r="S13" s="29">
        <v>2</v>
      </c>
      <c r="T13" s="208">
        <v>0.00011160714285714285</v>
      </c>
      <c r="U13" s="295" t="s">
        <v>330</v>
      </c>
    </row>
    <row r="14" spans="1:21" ht="15">
      <c r="A14" s="206" t="s">
        <v>144</v>
      </c>
      <c r="B14" s="207" t="s">
        <v>195</v>
      </c>
      <c r="C14" s="29">
        <v>2</v>
      </c>
      <c r="D14" s="263">
        <v>0.00028993911278631486</v>
      </c>
      <c r="E14" s="29">
        <v>1</v>
      </c>
      <c r="F14" s="208">
        <v>0.0004060089321965084</v>
      </c>
      <c r="G14" s="129">
        <v>0</v>
      </c>
      <c r="H14" s="263">
        <v>0</v>
      </c>
      <c r="I14" s="29">
        <v>0</v>
      </c>
      <c r="J14" s="274">
        <v>0</v>
      </c>
      <c r="K14" s="129">
        <v>1</v>
      </c>
      <c r="L14" s="263">
        <v>0.0007293946024799417</v>
      </c>
      <c r="M14" s="29">
        <v>0</v>
      </c>
      <c r="N14" s="208">
        <v>0</v>
      </c>
      <c r="O14" s="129">
        <v>0</v>
      </c>
      <c r="P14" s="263">
        <v>0</v>
      </c>
      <c r="Q14" s="29">
        <v>0</v>
      </c>
      <c r="R14" s="263">
        <v>0</v>
      </c>
      <c r="S14" s="29">
        <v>4</v>
      </c>
      <c r="T14" s="208">
        <v>0.0002232142857142857</v>
      </c>
      <c r="U14" s="295" t="s">
        <v>331</v>
      </c>
    </row>
    <row r="15" spans="1:21" ht="15">
      <c r="A15" s="206" t="s">
        <v>146</v>
      </c>
      <c r="B15" s="207" t="s">
        <v>196</v>
      </c>
      <c r="C15" s="29">
        <v>4</v>
      </c>
      <c r="D15" s="263">
        <v>0.0005798782255726297</v>
      </c>
      <c r="E15" s="29">
        <v>0</v>
      </c>
      <c r="F15" s="208">
        <v>0</v>
      </c>
      <c r="G15" s="129">
        <v>0</v>
      </c>
      <c r="H15" s="263">
        <v>0</v>
      </c>
      <c r="I15" s="29">
        <v>0</v>
      </c>
      <c r="J15" s="274">
        <v>0</v>
      </c>
      <c r="K15" s="129">
        <v>0</v>
      </c>
      <c r="L15" s="263">
        <v>0</v>
      </c>
      <c r="M15" s="29">
        <v>0</v>
      </c>
      <c r="N15" s="208">
        <v>0</v>
      </c>
      <c r="O15" s="129">
        <v>1</v>
      </c>
      <c r="P15" s="263">
        <v>0.0012690355329949238</v>
      </c>
      <c r="Q15" s="29">
        <v>0</v>
      </c>
      <c r="R15" s="263">
        <v>0</v>
      </c>
      <c r="S15" s="29">
        <v>5</v>
      </c>
      <c r="T15" s="208">
        <v>0.00027901785714285713</v>
      </c>
      <c r="U15" s="295" t="s">
        <v>332</v>
      </c>
    </row>
    <row r="16" spans="1:21" ht="15">
      <c r="A16" s="206" t="s">
        <v>148</v>
      </c>
      <c r="B16" s="207" t="s">
        <v>197</v>
      </c>
      <c r="C16" s="29">
        <v>17</v>
      </c>
      <c r="D16" s="263">
        <v>0.0024644824586836766</v>
      </c>
      <c r="E16" s="29">
        <v>6</v>
      </c>
      <c r="F16" s="208">
        <v>0.00243605359317905</v>
      </c>
      <c r="G16" s="129">
        <v>4</v>
      </c>
      <c r="H16" s="263">
        <v>0.001929570670525808</v>
      </c>
      <c r="I16" s="29">
        <v>5</v>
      </c>
      <c r="J16" s="274">
        <v>0.002620545073375262</v>
      </c>
      <c r="K16" s="129">
        <v>2</v>
      </c>
      <c r="L16" s="263">
        <v>0.0014587892049598833</v>
      </c>
      <c r="M16" s="29">
        <v>2</v>
      </c>
      <c r="N16" s="208">
        <v>0.000945179584120983</v>
      </c>
      <c r="O16" s="129">
        <v>0</v>
      </c>
      <c r="P16" s="263">
        <v>0</v>
      </c>
      <c r="Q16" s="29">
        <v>0</v>
      </c>
      <c r="R16" s="263">
        <v>0</v>
      </c>
      <c r="S16" s="29">
        <v>36</v>
      </c>
      <c r="T16" s="208">
        <v>0.0020089285714285712</v>
      </c>
      <c r="U16" s="295" t="s">
        <v>333</v>
      </c>
    </row>
    <row r="17" spans="1:21" ht="15">
      <c r="A17" s="206" t="s">
        <v>150</v>
      </c>
      <c r="B17" s="207" t="s">
        <v>198</v>
      </c>
      <c r="C17" s="29">
        <v>4637</v>
      </c>
      <c r="D17" s="263">
        <v>0.672223832995071</v>
      </c>
      <c r="E17" s="29">
        <v>1797</v>
      </c>
      <c r="F17" s="208">
        <v>0.7295980511571255</v>
      </c>
      <c r="G17" s="129">
        <v>1459</v>
      </c>
      <c r="H17" s="263">
        <v>0.7038109020742884</v>
      </c>
      <c r="I17" s="29">
        <v>1241</v>
      </c>
      <c r="J17" s="274">
        <v>0.65041928721174</v>
      </c>
      <c r="K17" s="129">
        <v>903</v>
      </c>
      <c r="L17" s="263">
        <v>0.6586433260393874</v>
      </c>
      <c r="M17" s="29">
        <v>1401</v>
      </c>
      <c r="N17" s="208">
        <v>0.6620982986767487</v>
      </c>
      <c r="O17" s="129">
        <v>523</v>
      </c>
      <c r="P17" s="263">
        <v>0.6637055837563451</v>
      </c>
      <c r="Q17" s="29">
        <v>195</v>
      </c>
      <c r="R17" s="263">
        <v>0.6435643564356436</v>
      </c>
      <c r="S17" s="29">
        <v>12156</v>
      </c>
      <c r="T17" s="208">
        <v>0.6783482142857141</v>
      </c>
      <c r="U17" s="295" t="s">
        <v>334</v>
      </c>
    </row>
    <row r="18" spans="1:21" ht="15">
      <c r="A18" s="206" t="s">
        <v>152</v>
      </c>
      <c r="B18" s="207" t="s">
        <v>199</v>
      </c>
      <c r="C18" s="29">
        <v>148</v>
      </c>
      <c r="D18" s="263">
        <v>0.0214554943461873</v>
      </c>
      <c r="E18" s="29">
        <v>44</v>
      </c>
      <c r="F18" s="208">
        <v>0.017864393016646368</v>
      </c>
      <c r="G18" s="129">
        <v>39</v>
      </c>
      <c r="H18" s="263">
        <v>0.01881331403762663</v>
      </c>
      <c r="I18" s="29">
        <v>37</v>
      </c>
      <c r="J18" s="274">
        <v>0.01939203354297694</v>
      </c>
      <c r="K18" s="129">
        <v>30</v>
      </c>
      <c r="L18" s="263">
        <v>0.02188183807439825</v>
      </c>
      <c r="M18" s="29">
        <v>36</v>
      </c>
      <c r="N18" s="208">
        <v>0.017013232514177693</v>
      </c>
      <c r="O18" s="129">
        <v>19</v>
      </c>
      <c r="P18" s="263">
        <v>0.024111675126903553</v>
      </c>
      <c r="Q18" s="29">
        <v>6</v>
      </c>
      <c r="R18" s="263">
        <v>0.019801980198019802</v>
      </c>
      <c r="S18" s="29">
        <v>359</v>
      </c>
      <c r="T18" s="208">
        <v>0.020033482142857145</v>
      </c>
      <c r="U18" s="295" t="s">
        <v>335</v>
      </c>
    </row>
    <row r="19" spans="1:21" ht="28.5">
      <c r="A19" s="206" t="s">
        <v>154</v>
      </c>
      <c r="B19" s="207" t="s">
        <v>200</v>
      </c>
      <c r="C19" s="29">
        <v>53</v>
      </c>
      <c r="D19" s="263">
        <v>0.007683386488837343</v>
      </c>
      <c r="E19" s="29">
        <v>16</v>
      </c>
      <c r="F19" s="208">
        <v>0.006496142915144134</v>
      </c>
      <c r="G19" s="129">
        <v>17</v>
      </c>
      <c r="H19" s="263">
        <v>0.008200675349734683</v>
      </c>
      <c r="I19" s="29">
        <v>8</v>
      </c>
      <c r="J19" s="274">
        <v>0.0041928721174004195</v>
      </c>
      <c r="K19" s="129">
        <v>4</v>
      </c>
      <c r="L19" s="263">
        <v>0.0029175784099197666</v>
      </c>
      <c r="M19" s="29">
        <v>9</v>
      </c>
      <c r="N19" s="208">
        <v>0.004253308128544423</v>
      </c>
      <c r="O19" s="129">
        <v>7</v>
      </c>
      <c r="P19" s="263">
        <v>0.008883248730964468</v>
      </c>
      <c r="Q19" s="29">
        <v>1</v>
      </c>
      <c r="R19" s="263">
        <v>0.0033003300330033</v>
      </c>
      <c r="S19" s="29">
        <v>115</v>
      </c>
      <c r="T19" s="208">
        <v>0.006417410714285714</v>
      </c>
      <c r="U19" s="295" t="s">
        <v>336</v>
      </c>
    </row>
    <row r="20" spans="1:21" ht="15">
      <c r="A20" s="206" t="s">
        <v>156</v>
      </c>
      <c r="B20" s="207" t="s">
        <v>201</v>
      </c>
      <c r="C20" s="29">
        <v>4</v>
      </c>
      <c r="D20" s="263">
        <v>0.0005798782255726297</v>
      </c>
      <c r="E20" s="29">
        <v>1</v>
      </c>
      <c r="F20" s="208">
        <v>0.0004060089321965084</v>
      </c>
      <c r="G20" s="129">
        <v>0</v>
      </c>
      <c r="H20" s="263">
        <v>0</v>
      </c>
      <c r="I20" s="29">
        <v>1</v>
      </c>
      <c r="J20" s="274">
        <v>0.0005241090146750524</v>
      </c>
      <c r="K20" s="129">
        <v>0</v>
      </c>
      <c r="L20" s="263">
        <v>0</v>
      </c>
      <c r="M20" s="29">
        <v>1</v>
      </c>
      <c r="N20" s="208">
        <v>0.0004725897920604915</v>
      </c>
      <c r="O20" s="129">
        <v>1</v>
      </c>
      <c r="P20" s="263">
        <v>0.0012690355329949238</v>
      </c>
      <c r="Q20" s="29">
        <v>0</v>
      </c>
      <c r="R20" s="263">
        <v>0</v>
      </c>
      <c r="S20" s="29">
        <v>8</v>
      </c>
      <c r="T20" s="208">
        <v>0.0004464285714285714</v>
      </c>
      <c r="U20" s="295" t="s">
        <v>337</v>
      </c>
    </row>
    <row r="21" spans="1:21" ht="15">
      <c r="A21" s="206" t="s">
        <v>158</v>
      </c>
      <c r="B21" s="207" t="s">
        <v>202</v>
      </c>
      <c r="C21" s="29">
        <v>7</v>
      </c>
      <c r="D21" s="263">
        <v>0.001014786894752102</v>
      </c>
      <c r="E21" s="29">
        <v>2</v>
      </c>
      <c r="F21" s="208">
        <v>0.0008120178643930167</v>
      </c>
      <c r="G21" s="129">
        <v>0</v>
      </c>
      <c r="H21" s="263">
        <v>0</v>
      </c>
      <c r="I21" s="29">
        <v>2</v>
      </c>
      <c r="J21" s="274">
        <v>0.0010482180293501049</v>
      </c>
      <c r="K21" s="129">
        <v>0</v>
      </c>
      <c r="L21" s="263">
        <v>0</v>
      </c>
      <c r="M21" s="29">
        <v>2</v>
      </c>
      <c r="N21" s="208">
        <v>0.000945179584120983</v>
      </c>
      <c r="O21" s="129">
        <v>0</v>
      </c>
      <c r="P21" s="263">
        <v>0</v>
      </c>
      <c r="Q21" s="29">
        <v>0</v>
      </c>
      <c r="R21" s="263">
        <v>0</v>
      </c>
      <c r="S21" s="29">
        <v>13</v>
      </c>
      <c r="T21" s="208">
        <v>0.0007254464285714286</v>
      </c>
      <c r="U21" s="295" t="s">
        <v>338</v>
      </c>
    </row>
    <row r="22" spans="1:21" ht="28.5">
      <c r="A22" s="206" t="s">
        <v>160</v>
      </c>
      <c r="B22" s="207" t="s">
        <v>203</v>
      </c>
      <c r="C22" s="29">
        <v>21</v>
      </c>
      <c r="D22" s="263">
        <v>0.003044360684256306</v>
      </c>
      <c r="E22" s="29">
        <v>3</v>
      </c>
      <c r="F22" s="208">
        <v>0.001218026796589525</v>
      </c>
      <c r="G22" s="129">
        <v>3</v>
      </c>
      <c r="H22" s="263">
        <v>0.001447178002894356</v>
      </c>
      <c r="I22" s="29">
        <v>3</v>
      </c>
      <c r="J22" s="274">
        <v>0.0015723270440251575</v>
      </c>
      <c r="K22" s="129">
        <v>5</v>
      </c>
      <c r="L22" s="263">
        <v>0.0036469730123997093</v>
      </c>
      <c r="M22" s="29">
        <v>2</v>
      </c>
      <c r="N22" s="208">
        <v>0.000945179584120983</v>
      </c>
      <c r="O22" s="129">
        <v>1</v>
      </c>
      <c r="P22" s="263">
        <v>0.0012690355329949238</v>
      </c>
      <c r="Q22" s="29">
        <v>0</v>
      </c>
      <c r="R22" s="263">
        <v>0</v>
      </c>
      <c r="S22" s="29">
        <v>38</v>
      </c>
      <c r="T22" s="208">
        <v>0.002120535714285714</v>
      </c>
      <c r="U22" s="295" t="s">
        <v>339</v>
      </c>
    </row>
    <row r="23" spans="1:21" ht="15">
      <c r="A23" s="206" t="s">
        <v>162</v>
      </c>
      <c r="B23" s="207" t="s">
        <v>204</v>
      </c>
      <c r="C23" s="29">
        <v>159</v>
      </c>
      <c r="D23" s="263">
        <v>0.02305015946651203</v>
      </c>
      <c r="E23" s="29">
        <v>51</v>
      </c>
      <c r="F23" s="208">
        <v>0.020706455542021926</v>
      </c>
      <c r="G23" s="129">
        <v>46</v>
      </c>
      <c r="H23" s="263">
        <v>0.02219006271104679</v>
      </c>
      <c r="I23" s="29">
        <v>46</v>
      </c>
      <c r="J23" s="274">
        <v>0.02410901467505241</v>
      </c>
      <c r="K23" s="129">
        <v>27</v>
      </c>
      <c r="L23" s="263">
        <v>0.019693654266958426</v>
      </c>
      <c r="M23" s="29">
        <v>43</v>
      </c>
      <c r="N23" s="208">
        <v>0.020321361058601134</v>
      </c>
      <c r="O23" s="129">
        <v>19</v>
      </c>
      <c r="P23" s="263">
        <v>0.024111675126903553</v>
      </c>
      <c r="Q23" s="29">
        <v>5</v>
      </c>
      <c r="R23" s="263">
        <v>0.0165016501650165</v>
      </c>
      <c r="S23" s="29">
        <v>396</v>
      </c>
      <c r="T23" s="208">
        <v>0.022098214285714287</v>
      </c>
      <c r="U23" s="295" t="s">
        <v>340</v>
      </c>
    </row>
    <row r="24" spans="1:21" ht="15">
      <c r="A24" s="206" t="s">
        <v>164</v>
      </c>
      <c r="B24" s="207" t="s">
        <v>205</v>
      </c>
      <c r="C24" s="29">
        <v>5</v>
      </c>
      <c r="D24" s="263">
        <v>0.0007248477819657873</v>
      </c>
      <c r="E24" s="29">
        <v>1</v>
      </c>
      <c r="F24" s="208">
        <v>0.0004060089321965084</v>
      </c>
      <c r="G24" s="129">
        <v>3</v>
      </c>
      <c r="H24" s="263">
        <v>0.001447178002894356</v>
      </c>
      <c r="I24" s="29">
        <v>2</v>
      </c>
      <c r="J24" s="274">
        <v>0.0010482180293501049</v>
      </c>
      <c r="K24" s="129">
        <v>1</v>
      </c>
      <c r="L24" s="263">
        <v>0.0007293946024799417</v>
      </c>
      <c r="M24" s="29">
        <v>2</v>
      </c>
      <c r="N24" s="208">
        <v>0.000945179584120983</v>
      </c>
      <c r="O24" s="129">
        <v>0</v>
      </c>
      <c r="P24" s="263">
        <v>0</v>
      </c>
      <c r="Q24" s="29">
        <v>0</v>
      </c>
      <c r="R24" s="263">
        <v>0</v>
      </c>
      <c r="S24" s="29">
        <v>14</v>
      </c>
      <c r="T24" s="208">
        <v>0.00078125</v>
      </c>
      <c r="U24" s="295" t="s">
        <v>341</v>
      </c>
    </row>
    <row r="25" spans="1:21" ht="15">
      <c r="A25" s="206" t="s">
        <v>166</v>
      </c>
      <c r="B25" s="207" t="s">
        <v>206</v>
      </c>
      <c r="C25" s="29">
        <v>158</v>
      </c>
      <c r="D25" s="263">
        <v>0.022905189910118876</v>
      </c>
      <c r="E25" s="29">
        <v>47</v>
      </c>
      <c r="F25" s="208">
        <v>0.019082419813235888</v>
      </c>
      <c r="G25" s="129">
        <v>40</v>
      </c>
      <c r="H25" s="263">
        <v>0.019295706705258084</v>
      </c>
      <c r="I25" s="29">
        <v>61</v>
      </c>
      <c r="J25" s="274">
        <v>0.0319706498951782</v>
      </c>
      <c r="K25" s="129">
        <v>40</v>
      </c>
      <c r="L25" s="263">
        <v>0.029175784099197674</v>
      </c>
      <c r="M25" s="29">
        <v>49</v>
      </c>
      <c r="N25" s="208">
        <v>0.023156899810964086</v>
      </c>
      <c r="O25" s="129">
        <v>24</v>
      </c>
      <c r="P25" s="263">
        <v>0.030456852791878174</v>
      </c>
      <c r="Q25" s="29">
        <v>9</v>
      </c>
      <c r="R25" s="263">
        <v>0.0297029702970297</v>
      </c>
      <c r="S25" s="29">
        <v>428</v>
      </c>
      <c r="T25" s="208">
        <v>0.023883928571428566</v>
      </c>
      <c r="U25" s="295" t="s">
        <v>342</v>
      </c>
    </row>
    <row r="26" spans="1:21" ht="15.75" thickBot="1">
      <c r="A26" s="199" t="s">
        <v>168</v>
      </c>
      <c r="B26" s="225" t="s">
        <v>169</v>
      </c>
      <c r="C26" s="31">
        <v>241</v>
      </c>
      <c r="D26" s="265">
        <v>0.03493766309075094</v>
      </c>
      <c r="E26" s="31">
        <v>78</v>
      </c>
      <c r="F26" s="269">
        <v>0.031668696711327646</v>
      </c>
      <c r="G26" s="130">
        <v>73</v>
      </c>
      <c r="H26" s="265">
        <v>0.035214664737095995</v>
      </c>
      <c r="I26" s="31">
        <v>75</v>
      </c>
      <c r="J26" s="275">
        <v>0.03930817610062893</v>
      </c>
      <c r="K26" s="130">
        <v>44</v>
      </c>
      <c r="L26" s="265">
        <v>0.03209336250911744</v>
      </c>
      <c r="M26" s="31">
        <v>78</v>
      </c>
      <c r="N26" s="269">
        <v>0.036862003780718335</v>
      </c>
      <c r="O26" s="130">
        <v>31</v>
      </c>
      <c r="P26" s="265">
        <v>0.03934010152284264</v>
      </c>
      <c r="Q26" s="31">
        <v>8</v>
      </c>
      <c r="R26" s="265">
        <v>0.0264026402640264</v>
      </c>
      <c r="S26" s="31">
        <v>628</v>
      </c>
      <c r="T26" s="269">
        <v>0.03504464285714286</v>
      </c>
      <c r="U26" s="295" t="s">
        <v>343</v>
      </c>
    </row>
    <row r="27" spans="1:21" ht="15.75" thickBot="1">
      <c r="A27" s="353" t="s">
        <v>89</v>
      </c>
      <c r="B27" s="368"/>
      <c r="C27" s="12">
        <v>6898</v>
      </c>
      <c r="D27" s="66">
        <v>1</v>
      </c>
      <c r="E27" s="12">
        <v>2463</v>
      </c>
      <c r="F27" s="65">
        <v>1</v>
      </c>
      <c r="G27" s="131">
        <v>2073</v>
      </c>
      <c r="H27" s="66">
        <v>1</v>
      </c>
      <c r="I27" s="12">
        <v>1908</v>
      </c>
      <c r="J27" s="65">
        <v>1</v>
      </c>
      <c r="K27" s="131">
        <v>1371</v>
      </c>
      <c r="L27" s="66">
        <v>1</v>
      </c>
      <c r="M27" s="12">
        <v>2116</v>
      </c>
      <c r="N27" s="65">
        <v>1</v>
      </c>
      <c r="O27" s="131">
        <v>788</v>
      </c>
      <c r="P27" s="66">
        <v>1</v>
      </c>
      <c r="Q27" s="12">
        <v>303</v>
      </c>
      <c r="R27" s="66">
        <v>1</v>
      </c>
      <c r="S27" s="12">
        <v>17920</v>
      </c>
      <c r="T27" s="65">
        <v>1</v>
      </c>
      <c r="U27" s="296" t="s">
        <v>116</v>
      </c>
    </row>
    <row r="29" spans="3:20" ht="15">
      <c r="C29" s="69">
        <f aca="true" t="shared" si="0" ref="C29:T29">SUM(C5:C26)</f>
        <v>6898</v>
      </c>
      <c r="D29" s="331">
        <f t="shared" si="0"/>
        <v>1</v>
      </c>
      <c r="E29" s="69">
        <f t="shared" si="0"/>
        <v>2463</v>
      </c>
      <c r="F29" s="331">
        <f t="shared" si="0"/>
        <v>1</v>
      </c>
      <c r="G29" s="69">
        <f t="shared" si="0"/>
        <v>2073</v>
      </c>
      <c r="H29" s="331">
        <f t="shared" si="0"/>
        <v>1</v>
      </c>
      <c r="I29" s="69">
        <f t="shared" si="0"/>
        <v>1908</v>
      </c>
      <c r="J29" s="331">
        <f t="shared" si="0"/>
        <v>0.9999999999999999</v>
      </c>
      <c r="K29" s="69">
        <f t="shared" si="0"/>
        <v>1371</v>
      </c>
      <c r="L29" s="331">
        <f t="shared" si="0"/>
        <v>1</v>
      </c>
      <c r="M29" s="69">
        <f t="shared" si="0"/>
        <v>2116</v>
      </c>
      <c r="N29" s="331">
        <f t="shared" si="0"/>
        <v>1.0000000000000002</v>
      </c>
      <c r="O29" s="69">
        <f t="shared" si="0"/>
        <v>788</v>
      </c>
      <c r="P29" s="331">
        <f t="shared" si="0"/>
        <v>1.0000000000000002</v>
      </c>
      <c r="Q29" s="69">
        <f t="shared" si="0"/>
        <v>303</v>
      </c>
      <c r="R29" s="331">
        <f t="shared" si="0"/>
        <v>1.0000000000000002</v>
      </c>
      <c r="S29" s="306">
        <f t="shared" si="0"/>
        <v>17920</v>
      </c>
      <c r="T29" s="331">
        <f t="shared" si="0"/>
        <v>0.9999999999999997</v>
      </c>
    </row>
  </sheetData>
  <sheetProtection/>
  <mergeCells count="14">
    <mergeCell ref="S3:T3"/>
    <mergeCell ref="A27:B27"/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9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80.00390625" style="69" bestFit="1" customWidth="1"/>
    <col min="3" max="22" width="9.28125" style="69" customWidth="1"/>
    <col min="23" max="16384" width="11.421875" style="69" customWidth="1"/>
  </cols>
  <sheetData>
    <row r="1" spans="1:22" ht="24.75" customHeight="1" thickBot="1" thickTop="1">
      <c r="A1" s="355" t="s">
        <v>435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19.5" customHeight="1" thickBot="1" thickTop="1">
      <c r="A2" s="340" t="s">
        <v>32</v>
      </c>
      <c r="B2" s="343" t="s">
        <v>12</v>
      </c>
      <c r="C2" s="379" t="s">
        <v>117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5" t="s">
        <v>116</v>
      </c>
      <c r="V2" s="424"/>
    </row>
    <row r="3" spans="1:22" ht="19.5" customHeight="1">
      <c r="A3" s="340"/>
      <c r="B3" s="343"/>
      <c r="C3" s="426">
        <v>0</v>
      </c>
      <c r="D3" s="371"/>
      <c r="E3" s="370" t="s">
        <v>118</v>
      </c>
      <c r="F3" s="371"/>
      <c r="G3" s="370" t="s">
        <v>119</v>
      </c>
      <c r="H3" s="371"/>
      <c r="I3" s="370" t="s">
        <v>120</v>
      </c>
      <c r="J3" s="371"/>
      <c r="K3" s="370" t="s">
        <v>121</v>
      </c>
      <c r="L3" s="371"/>
      <c r="M3" s="370" t="s">
        <v>122</v>
      </c>
      <c r="N3" s="371"/>
      <c r="O3" s="370" t="s">
        <v>123</v>
      </c>
      <c r="P3" s="371"/>
      <c r="Q3" s="370" t="s">
        <v>124</v>
      </c>
      <c r="R3" s="371"/>
      <c r="S3" s="370" t="s">
        <v>94</v>
      </c>
      <c r="T3" s="371"/>
      <c r="U3" s="425"/>
      <c r="V3" s="424"/>
    </row>
    <row r="4" spans="1:22" ht="19.5" customHeight="1" thickBot="1">
      <c r="A4" s="341"/>
      <c r="B4" s="344"/>
      <c r="C4" s="36" t="s">
        <v>34</v>
      </c>
      <c r="D4" s="125" t="s">
        <v>35</v>
      </c>
      <c r="E4" s="36" t="s">
        <v>34</v>
      </c>
      <c r="F4" s="77" t="s">
        <v>35</v>
      </c>
      <c r="G4" s="36" t="s">
        <v>34</v>
      </c>
      <c r="H4" s="77" t="s">
        <v>35</v>
      </c>
      <c r="I4" s="36" t="s">
        <v>34</v>
      </c>
      <c r="J4" s="77" t="s">
        <v>35</v>
      </c>
      <c r="K4" s="36" t="s">
        <v>34</v>
      </c>
      <c r="L4" s="77" t="s">
        <v>35</v>
      </c>
      <c r="M4" s="36" t="s">
        <v>34</v>
      </c>
      <c r="N4" s="125" t="s">
        <v>35</v>
      </c>
      <c r="O4" s="36" t="s">
        <v>34</v>
      </c>
      <c r="P4" s="77" t="s">
        <v>35</v>
      </c>
      <c r="Q4" s="36" t="s">
        <v>34</v>
      </c>
      <c r="R4" s="77" t="s">
        <v>35</v>
      </c>
      <c r="S4" s="36" t="s">
        <v>34</v>
      </c>
      <c r="T4" s="91" t="s">
        <v>35</v>
      </c>
      <c r="U4" s="36" t="s">
        <v>34</v>
      </c>
      <c r="V4" s="77" t="s">
        <v>35</v>
      </c>
    </row>
    <row r="5" spans="1:23" ht="15">
      <c r="A5" s="272" t="s">
        <v>126</v>
      </c>
      <c r="B5" s="241" t="s">
        <v>127</v>
      </c>
      <c r="C5" s="37">
        <v>1364</v>
      </c>
      <c r="D5" s="261">
        <v>0.08882521489971347</v>
      </c>
      <c r="E5" s="37">
        <v>102</v>
      </c>
      <c r="F5" s="204">
        <v>0.09298085688240657</v>
      </c>
      <c r="G5" s="128">
        <v>83</v>
      </c>
      <c r="H5" s="261">
        <v>0.08169291338582677</v>
      </c>
      <c r="I5" s="37">
        <v>26</v>
      </c>
      <c r="J5" s="273">
        <v>0.08280254777070063</v>
      </c>
      <c r="K5" s="128">
        <v>8</v>
      </c>
      <c r="L5" s="261">
        <v>0.2162162162162162</v>
      </c>
      <c r="M5" s="37">
        <v>4</v>
      </c>
      <c r="N5" s="204">
        <v>0.09523809523809523</v>
      </c>
      <c r="O5" s="128">
        <v>0</v>
      </c>
      <c r="P5" s="261">
        <v>0</v>
      </c>
      <c r="Q5" s="37">
        <v>0</v>
      </c>
      <c r="R5" s="261">
        <v>0</v>
      </c>
      <c r="S5" s="37">
        <v>5</v>
      </c>
      <c r="T5" s="204">
        <v>0.12195121951219512</v>
      </c>
      <c r="U5" s="37">
        <v>1592</v>
      </c>
      <c r="V5" s="204">
        <v>0.08883928571428572</v>
      </c>
      <c r="W5" s="295" t="s">
        <v>322</v>
      </c>
    </row>
    <row r="6" spans="1:23" ht="28.5">
      <c r="A6" s="206" t="s">
        <v>128</v>
      </c>
      <c r="B6" s="207" t="s">
        <v>187</v>
      </c>
      <c r="C6" s="29">
        <v>1461</v>
      </c>
      <c r="D6" s="263">
        <v>0.09514196405313884</v>
      </c>
      <c r="E6" s="29">
        <v>114</v>
      </c>
      <c r="F6" s="208">
        <v>0.10391978122151321</v>
      </c>
      <c r="G6" s="129">
        <v>112</v>
      </c>
      <c r="H6" s="263">
        <v>0.11023622047244094</v>
      </c>
      <c r="I6" s="29">
        <v>21</v>
      </c>
      <c r="J6" s="274">
        <v>0.06687898089171974</v>
      </c>
      <c r="K6" s="129">
        <v>2</v>
      </c>
      <c r="L6" s="263">
        <v>0.05405405405405405</v>
      </c>
      <c r="M6" s="29">
        <v>4</v>
      </c>
      <c r="N6" s="208">
        <v>0.09523809523809523</v>
      </c>
      <c r="O6" s="129">
        <v>0</v>
      </c>
      <c r="P6" s="263">
        <v>0</v>
      </c>
      <c r="Q6" s="29">
        <v>0</v>
      </c>
      <c r="R6" s="263">
        <v>0</v>
      </c>
      <c r="S6" s="29">
        <v>0</v>
      </c>
      <c r="T6" s="208">
        <v>0</v>
      </c>
      <c r="U6" s="29">
        <v>1714</v>
      </c>
      <c r="V6" s="208">
        <v>0.09564732142857142</v>
      </c>
      <c r="W6" s="295" t="s">
        <v>323</v>
      </c>
    </row>
    <row r="7" spans="1:23" ht="28.5">
      <c r="A7" s="206" t="s">
        <v>130</v>
      </c>
      <c r="B7" s="207" t="s">
        <v>188</v>
      </c>
      <c r="C7" s="29">
        <v>282</v>
      </c>
      <c r="D7" s="263">
        <v>0.018364157332638707</v>
      </c>
      <c r="E7" s="29">
        <v>26</v>
      </c>
      <c r="F7" s="208">
        <v>0.023701002734731084</v>
      </c>
      <c r="G7" s="129">
        <v>33</v>
      </c>
      <c r="H7" s="263">
        <v>0.03248031496062991</v>
      </c>
      <c r="I7" s="29">
        <v>2</v>
      </c>
      <c r="J7" s="274">
        <v>0.006369426751592358</v>
      </c>
      <c r="K7" s="129">
        <v>0</v>
      </c>
      <c r="L7" s="263">
        <v>0</v>
      </c>
      <c r="M7" s="29">
        <v>0</v>
      </c>
      <c r="N7" s="208">
        <v>0</v>
      </c>
      <c r="O7" s="129">
        <v>0</v>
      </c>
      <c r="P7" s="263">
        <v>0</v>
      </c>
      <c r="Q7" s="29">
        <v>0</v>
      </c>
      <c r="R7" s="263">
        <v>0</v>
      </c>
      <c r="S7" s="29">
        <v>1</v>
      </c>
      <c r="T7" s="208">
        <v>0.024390243902439025</v>
      </c>
      <c r="U7" s="29">
        <v>344</v>
      </c>
      <c r="V7" s="208">
        <v>0.019196428571428573</v>
      </c>
      <c r="W7" s="295" t="s">
        <v>324</v>
      </c>
    </row>
    <row r="8" spans="1:23" ht="28.5">
      <c r="A8" s="206" t="s">
        <v>132</v>
      </c>
      <c r="B8" s="207" t="s">
        <v>189</v>
      </c>
      <c r="C8" s="29">
        <v>29</v>
      </c>
      <c r="D8" s="263">
        <v>0.0018885126334983065</v>
      </c>
      <c r="E8" s="29">
        <v>2</v>
      </c>
      <c r="F8" s="208">
        <v>0.0018231540565177757</v>
      </c>
      <c r="G8" s="129">
        <v>0</v>
      </c>
      <c r="H8" s="263">
        <v>0</v>
      </c>
      <c r="I8" s="29">
        <v>1</v>
      </c>
      <c r="J8" s="274">
        <v>0.003184713375796179</v>
      </c>
      <c r="K8" s="129">
        <v>0</v>
      </c>
      <c r="L8" s="263">
        <v>0</v>
      </c>
      <c r="M8" s="29">
        <v>1</v>
      </c>
      <c r="N8" s="208">
        <v>0.023809523809523808</v>
      </c>
      <c r="O8" s="129">
        <v>0</v>
      </c>
      <c r="P8" s="263">
        <v>0</v>
      </c>
      <c r="Q8" s="29">
        <v>0</v>
      </c>
      <c r="R8" s="263">
        <v>0</v>
      </c>
      <c r="S8" s="29">
        <v>0</v>
      </c>
      <c r="T8" s="208">
        <v>0</v>
      </c>
      <c r="U8" s="29">
        <v>33</v>
      </c>
      <c r="V8" s="208">
        <v>0.0018415178571428569</v>
      </c>
      <c r="W8" s="295" t="s">
        <v>325</v>
      </c>
    </row>
    <row r="9" spans="1:23" ht="15">
      <c r="A9" s="206" t="s">
        <v>134</v>
      </c>
      <c r="B9" s="207" t="s">
        <v>190</v>
      </c>
      <c r="C9" s="29">
        <v>10</v>
      </c>
      <c r="D9" s="263">
        <v>0.0006512112529304506</v>
      </c>
      <c r="E9" s="29">
        <v>2</v>
      </c>
      <c r="F9" s="208">
        <v>0.0018231540565177757</v>
      </c>
      <c r="G9" s="129">
        <v>1</v>
      </c>
      <c r="H9" s="263">
        <v>0.000984251968503937</v>
      </c>
      <c r="I9" s="29">
        <v>0</v>
      </c>
      <c r="J9" s="274">
        <v>0</v>
      </c>
      <c r="K9" s="129">
        <v>0</v>
      </c>
      <c r="L9" s="263">
        <v>0</v>
      </c>
      <c r="M9" s="29">
        <v>0</v>
      </c>
      <c r="N9" s="208">
        <v>0</v>
      </c>
      <c r="O9" s="129">
        <v>0</v>
      </c>
      <c r="P9" s="263">
        <v>0</v>
      </c>
      <c r="Q9" s="29">
        <v>0</v>
      </c>
      <c r="R9" s="263">
        <v>0</v>
      </c>
      <c r="S9" s="29">
        <v>0</v>
      </c>
      <c r="T9" s="208">
        <v>0</v>
      </c>
      <c r="U9" s="29">
        <v>13</v>
      </c>
      <c r="V9" s="208">
        <v>0.0007254464285714286</v>
      </c>
      <c r="W9" s="295" t="s">
        <v>326</v>
      </c>
    </row>
    <row r="10" spans="1:23" ht="15">
      <c r="A10" s="206" t="s">
        <v>136</v>
      </c>
      <c r="B10" s="207" t="s">
        <v>191</v>
      </c>
      <c r="C10" s="29">
        <v>6</v>
      </c>
      <c r="D10" s="263">
        <v>0.00039072675175827037</v>
      </c>
      <c r="E10" s="29">
        <v>0</v>
      </c>
      <c r="F10" s="208">
        <v>0</v>
      </c>
      <c r="G10" s="129">
        <v>0</v>
      </c>
      <c r="H10" s="263">
        <v>0</v>
      </c>
      <c r="I10" s="29">
        <v>0</v>
      </c>
      <c r="J10" s="274">
        <v>0</v>
      </c>
      <c r="K10" s="129">
        <v>0</v>
      </c>
      <c r="L10" s="263">
        <v>0</v>
      </c>
      <c r="M10" s="29">
        <v>0</v>
      </c>
      <c r="N10" s="208">
        <v>0</v>
      </c>
      <c r="O10" s="129">
        <v>0</v>
      </c>
      <c r="P10" s="263">
        <v>0</v>
      </c>
      <c r="Q10" s="29">
        <v>0</v>
      </c>
      <c r="R10" s="263">
        <v>0</v>
      </c>
      <c r="S10" s="29">
        <v>0</v>
      </c>
      <c r="T10" s="208">
        <v>0</v>
      </c>
      <c r="U10" s="29">
        <v>6</v>
      </c>
      <c r="V10" s="208">
        <v>0.0003348214285714286</v>
      </c>
      <c r="W10" s="295" t="s">
        <v>327</v>
      </c>
    </row>
    <row r="11" spans="1:23" ht="15">
      <c r="A11" s="206" t="s">
        <v>138</v>
      </c>
      <c r="B11" s="207" t="s">
        <v>192</v>
      </c>
      <c r="C11" s="29">
        <v>10</v>
      </c>
      <c r="D11" s="263">
        <v>0.0006512112529304506</v>
      </c>
      <c r="E11" s="29">
        <v>1</v>
      </c>
      <c r="F11" s="208">
        <v>0.0009115770282588879</v>
      </c>
      <c r="G11" s="129">
        <v>0</v>
      </c>
      <c r="H11" s="263">
        <v>0</v>
      </c>
      <c r="I11" s="29">
        <v>0</v>
      </c>
      <c r="J11" s="274">
        <v>0</v>
      </c>
      <c r="K11" s="129">
        <v>0</v>
      </c>
      <c r="L11" s="263">
        <v>0</v>
      </c>
      <c r="M11" s="29">
        <v>0</v>
      </c>
      <c r="N11" s="208">
        <v>0</v>
      </c>
      <c r="O11" s="129">
        <v>0</v>
      </c>
      <c r="P11" s="263">
        <v>0</v>
      </c>
      <c r="Q11" s="29">
        <v>0</v>
      </c>
      <c r="R11" s="263">
        <v>0</v>
      </c>
      <c r="S11" s="29">
        <v>0</v>
      </c>
      <c r="T11" s="208">
        <v>0</v>
      </c>
      <c r="U11" s="29">
        <v>11</v>
      </c>
      <c r="V11" s="208">
        <v>0.0006138392857142857</v>
      </c>
      <c r="W11" s="295" t="s">
        <v>328</v>
      </c>
    </row>
    <row r="12" spans="1:23" ht="15">
      <c r="A12" s="206" t="s">
        <v>140</v>
      </c>
      <c r="B12" s="207" t="s">
        <v>193</v>
      </c>
      <c r="C12" s="29">
        <v>5</v>
      </c>
      <c r="D12" s="263">
        <v>0.0003256056264652253</v>
      </c>
      <c r="E12" s="29">
        <v>0</v>
      </c>
      <c r="F12" s="208">
        <v>0</v>
      </c>
      <c r="G12" s="129">
        <v>0</v>
      </c>
      <c r="H12" s="263">
        <v>0</v>
      </c>
      <c r="I12" s="29">
        <v>0</v>
      </c>
      <c r="J12" s="274">
        <v>0</v>
      </c>
      <c r="K12" s="129">
        <v>0</v>
      </c>
      <c r="L12" s="263">
        <v>0</v>
      </c>
      <c r="M12" s="29">
        <v>0</v>
      </c>
      <c r="N12" s="208">
        <v>0</v>
      </c>
      <c r="O12" s="129">
        <v>0</v>
      </c>
      <c r="P12" s="263">
        <v>0</v>
      </c>
      <c r="Q12" s="29">
        <v>0</v>
      </c>
      <c r="R12" s="263">
        <v>0</v>
      </c>
      <c r="S12" s="29">
        <v>0</v>
      </c>
      <c r="T12" s="208">
        <v>0</v>
      </c>
      <c r="U12" s="29">
        <v>5</v>
      </c>
      <c r="V12" s="208">
        <v>0.00027901785714285713</v>
      </c>
      <c r="W12" s="295" t="s">
        <v>329</v>
      </c>
    </row>
    <row r="13" spans="1:23" ht="15">
      <c r="A13" s="206" t="s">
        <v>142</v>
      </c>
      <c r="B13" s="207" t="s">
        <v>194</v>
      </c>
      <c r="C13" s="29">
        <v>2</v>
      </c>
      <c r="D13" s="263">
        <v>0.00013024225058609013</v>
      </c>
      <c r="E13" s="29">
        <v>0</v>
      </c>
      <c r="F13" s="208">
        <v>0</v>
      </c>
      <c r="G13" s="129">
        <v>0</v>
      </c>
      <c r="H13" s="263">
        <v>0</v>
      </c>
      <c r="I13" s="29">
        <v>0</v>
      </c>
      <c r="J13" s="274">
        <v>0</v>
      </c>
      <c r="K13" s="129">
        <v>0</v>
      </c>
      <c r="L13" s="263">
        <v>0</v>
      </c>
      <c r="M13" s="29">
        <v>0</v>
      </c>
      <c r="N13" s="208">
        <v>0</v>
      </c>
      <c r="O13" s="129">
        <v>0</v>
      </c>
      <c r="P13" s="263">
        <v>0</v>
      </c>
      <c r="Q13" s="29">
        <v>0</v>
      </c>
      <c r="R13" s="263">
        <v>0</v>
      </c>
      <c r="S13" s="29">
        <v>0</v>
      </c>
      <c r="T13" s="208">
        <v>0</v>
      </c>
      <c r="U13" s="29">
        <v>2</v>
      </c>
      <c r="V13" s="208">
        <v>0.00011160714285714285</v>
      </c>
      <c r="W13" s="295" t="s">
        <v>330</v>
      </c>
    </row>
    <row r="14" spans="1:23" ht="15">
      <c r="A14" s="206" t="s">
        <v>144</v>
      </c>
      <c r="B14" s="207" t="s">
        <v>195</v>
      </c>
      <c r="C14" s="29">
        <v>4</v>
      </c>
      <c r="D14" s="263">
        <v>0.00026048450117218026</v>
      </c>
      <c r="E14" s="29">
        <v>0</v>
      </c>
      <c r="F14" s="208">
        <v>0</v>
      </c>
      <c r="G14" s="129">
        <v>0</v>
      </c>
      <c r="H14" s="263">
        <v>0</v>
      </c>
      <c r="I14" s="29">
        <v>0</v>
      </c>
      <c r="J14" s="274">
        <v>0</v>
      </c>
      <c r="K14" s="129">
        <v>0</v>
      </c>
      <c r="L14" s="263">
        <v>0</v>
      </c>
      <c r="M14" s="29">
        <v>0</v>
      </c>
      <c r="N14" s="208">
        <v>0</v>
      </c>
      <c r="O14" s="129">
        <v>0</v>
      </c>
      <c r="P14" s="263">
        <v>0</v>
      </c>
      <c r="Q14" s="29">
        <v>0</v>
      </c>
      <c r="R14" s="263">
        <v>0</v>
      </c>
      <c r="S14" s="29">
        <v>0</v>
      </c>
      <c r="T14" s="208">
        <v>0</v>
      </c>
      <c r="U14" s="29">
        <v>4</v>
      </c>
      <c r="V14" s="208">
        <v>0.0002232142857142857</v>
      </c>
      <c r="W14" s="295" t="s">
        <v>331</v>
      </c>
    </row>
    <row r="15" spans="1:23" ht="15">
      <c r="A15" s="206" t="s">
        <v>146</v>
      </c>
      <c r="B15" s="207" t="s">
        <v>196</v>
      </c>
      <c r="C15" s="29">
        <v>4</v>
      </c>
      <c r="D15" s="263">
        <v>0.00026048450117218026</v>
      </c>
      <c r="E15" s="29">
        <v>0</v>
      </c>
      <c r="F15" s="208">
        <v>0</v>
      </c>
      <c r="G15" s="129">
        <v>0</v>
      </c>
      <c r="H15" s="263">
        <v>0</v>
      </c>
      <c r="I15" s="29">
        <v>0</v>
      </c>
      <c r="J15" s="274">
        <v>0</v>
      </c>
      <c r="K15" s="129">
        <v>1</v>
      </c>
      <c r="L15" s="263">
        <v>0.027027027027027025</v>
      </c>
      <c r="M15" s="29">
        <v>0</v>
      </c>
      <c r="N15" s="208">
        <v>0</v>
      </c>
      <c r="O15" s="129">
        <v>0</v>
      </c>
      <c r="P15" s="263">
        <v>0</v>
      </c>
      <c r="Q15" s="29">
        <v>0</v>
      </c>
      <c r="R15" s="263">
        <v>0</v>
      </c>
      <c r="S15" s="29">
        <v>0</v>
      </c>
      <c r="T15" s="208">
        <v>0</v>
      </c>
      <c r="U15" s="29">
        <v>5</v>
      </c>
      <c r="V15" s="208">
        <v>0.00027901785714285713</v>
      </c>
      <c r="W15" s="295" t="s">
        <v>332</v>
      </c>
    </row>
    <row r="16" spans="1:23" ht="15">
      <c r="A16" s="206" t="s">
        <v>148</v>
      </c>
      <c r="B16" s="207" t="s">
        <v>197</v>
      </c>
      <c r="C16" s="29">
        <v>32</v>
      </c>
      <c r="D16" s="263">
        <v>0.002083876009377442</v>
      </c>
      <c r="E16" s="29">
        <v>2</v>
      </c>
      <c r="F16" s="208">
        <v>0.0018231540565177757</v>
      </c>
      <c r="G16" s="129">
        <v>1</v>
      </c>
      <c r="H16" s="263">
        <v>0.000984251968503937</v>
      </c>
      <c r="I16" s="29">
        <v>1</v>
      </c>
      <c r="J16" s="274">
        <v>0.003184713375796179</v>
      </c>
      <c r="K16" s="129">
        <v>0</v>
      </c>
      <c r="L16" s="263">
        <v>0</v>
      </c>
      <c r="M16" s="29">
        <v>0</v>
      </c>
      <c r="N16" s="208">
        <v>0</v>
      </c>
      <c r="O16" s="129">
        <v>0</v>
      </c>
      <c r="P16" s="263">
        <v>0</v>
      </c>
      <c r="Q16" s="29">
        <v>0</v>
      </c>
      <c r="R16" s="263">
        <v>0</v>
      </c>
      <c r="S16" s="29">
        <v>0</v>
      </c>
      <c r="T16" s="208">
        <v>0</v>
      </c>
      <c r="U16" s="29">
        <v>36</v>
      </c>
      <c r="V16" s="208">
        <v>0.0020089285714285712</v>
      </c>
      <c r="W16" s="295" t="s">
        <v>333</v>
      </c>
    </row>
    <row r="17" spans="1:23" ht="15">
      <c r="A17" s="206" t="s">
        <v>150</v>
      </c>
      <c r="B17" s="207" t="s">
        <v>198</v>
      </c>
      <c r="C17" s="29">
        <v>10417</v>
      </c>
      <c r="D17" s="263">
        <v>0.6783667621776505</v>
      </c>
      <c r="E17" s="29">
        <v>736</v>
      </c>
      <c r="F17" s="208">
        <v>0.6709206927985414</v>
      </c>
      <c r="G17" s="129">
        <v>678</v>
      </c>
      <c r="H17" s="263">
        <v>0.6673228346456693</v>
      </c>
      <c r="I17" s="29">
        <v>226</v>
      </c>
      <c r="J17" s="274">
        <v>0.7197452229299363</v>
      </c>
      <c r="K17" s="129">
        <v>22</v>
      </c>
      <c r="L17" s="263">
        <v>0.5945945945945946</v>
      </c>
      <c r="M17" s="29">
        <v>28</v>
      </c>
      <c r="N17" s="208">
        <v>0.6666666666666665</v>
      </c>
      <c r="O17" s="129">
        <v>8</v>
      </c>
      <c r="P17" s="263">
        <v>0.8888888888888888</v>
      </c>
      <c r="Q17" s="29">
        <v>8</v>
      </c>
      <c r="R17" s="263">
        <v>1</v>
      </c>
      <c r="S17" s="29">
        <v>33</v>
      </c>
      <c r="T17" s="208">
        <v>0.804878048780488</v>
      </c>
      <c r="U17" s="29">
        <v>12156</v>
      </c>
      <c r="V17" s="208">
        <v>0.6783482142857141</v>
      </c>
      <c r="W17" s="295" t="s">
        <v>334</v>
      </c>
    </row>
    <row r="18" spans="1:23" ht="15">
      <c r="A18" s="206" t="s">
        <v>152</v>
      </c>
      <c r="B18" s="207" t="s">
        <v>199</v>
      </c>
      <c r="C18" s="29">
        <v>315</v>
      </c>
      <c r="D18" s="263">
        <v>0.02051315446730919</v>
      </c>
      <c r="E18" s="29">
        <v>18</v>
      </c>
      <c r="F18" s="208">
        <v>0.016408386508659983</v>
      </c>
      <c r="G18" s="129">
        <v>17</v>
      </c>
      <c r="H18" s="263">
        <v>0.01673228346456693</v>
      </c>
      <c r="I18" s="29">
        <v>5</v>
      </c>
      <c r="J18" s="274">
        <v>0.01592356687898089</v>
      </c>
      <c r="K18" s="129">
        <v>1</v>
      </c>
      <c r="L18" s="263">
        <v>0.027027027027027025</v>
      </c>
      <c r="M18" s="29">
        <v>1</v>
      </c>
      <c r="N18" s="208">
        <v>0.023809523809523808</v>
      </c>
      <c r="O18" s="129">
        <v>1</v>
      </c>
      <c r="P18" s="263">
        <v>0.1111111111111111</v>
      </c>
      <c r="Q18" s="29">
        <v>0</v>
      </c>
      <c r="R18" s="263">
        <v>0</v>
      </c>
      <c r="S18" s="29">
        <v>1</v>
      </c>
      <c r="T18" s="208">
        <v>0.024390243902439025</v>
      </c>
      <c r="U18" s="29">
        <v>359</v>
      </c>
      <c r="V18" s="208">
        <v>0.020033482142857145</v>
      </c>
      <c r="W18" s="295" t="s">
        <v>335</v>
      </c>
    </row>
    <row r="19" spans="1:23" ht="28.5">
      <c r="A19" s="206" t="s">
        <v>154</v>
      </c>
      <c r="B19" s="207" t="s">
        <v>200</v>
      </c>
      <c r="C19" s="29">
        <v>101</v>
      </c>
      <c r="D19" s="263">
        <v>0.0065772336545975515</v>
      </c>
      <c r="E19" s="29">
        <v>6</v>
      </c>
      <c r="F19" s="208">
        <v>0.0054694621695533276</v>
      </c>
      <c r="G19" s="129">
        <v>6</v>
      </c>
      <c r="H19" s="263">
        <v>0.005905511811023622</v>
      </c>
      <c r="I19" s="29">
        <v>2</v>
      </c>
      <c r="J19" s="274">
        <v>0.006369426751592358</v>
      </c>
      <c r="K19" s="129">
        <v>0</v>
      </c>
      <c r="L19" s="263">
        <v>0</v>
      </c>
      <c r="M19" s="29">
        <v>0</v>
      </c>
      <c r="N19" s="208">
        <v>0</v>
      </c>
      <c r="O19" s="129">
        <v>0</v>
      </c>
      <c r="P19" s="263">
        <v>0</v>
      </c>
      <c r="Q19" s="29">
        <v>0</v>
      </c>
      <c r="R19" s="263">
        <v>0</v>
      </c>
      <c r="S19" s="29">
        <v>0</v>
      </c>
      <c r="T19" s="208">
        <v>0</v>
      </c>
      <c r="U19" s="29">
        <v>115</v>
      </c>
      <c r="V19" s="208">
        <v>0.006417410714285714</v>
      </c>
      <c r="W19" s="295" t="s">
        <v>336</v>
      </c>
    </row>
    <row r="20" spans="1:23" ht="15">
      <c r="A20" s="206" t="s">
        <v>156</v>
      </c>
      <c r="B20" s="207" t="s">
        <v>201</v>
      </c>
      <c r="C20" s="29">
        <v>7</v>
      </c>
      <c r="D20" s="263">
        <v>0.00045584787705131547</v>
      </c>
      <c r="E20" s="29">
        <v>0</v>
      </c>
      <c r="F20" s="208">
        <v>0</v>
      </c>
      <c r="G20" s="129">
        <v>0</v>
      </c>
      <c r="H20" s="263">
        <v>0</v>
      </c>
      <c r="I20" s="29">
        <v>1</v>
      </c>
      <c r="J20" s="274">
        <v>0.003184713375796179</v>
      </c>
      <c r="K20" s="129">
        <v>0</v>
      </c>
      <c r="L20" s="263">
        <v>0</v>
      </c>
      <c r="M20" s="29">
        <v>0</v>
      </c>
      <c r="N20" s="208">
        <v>0</v>
      </c>
      <c r="O20" s="129">
        <v>0</v>
      </c>
      <c r="P20" s="263">
        <v>0</v>
      </c>
      <c r="Q20" s="29">
        <v>0</v>
      </c>
      <c r="R20" s="263">
        <v>0</v>
      </c>
      <c r="S20" s="29">
        <v>0</v>
      </c>
      <c r="T20" s="208">
        <v>0</v>
      </c>
      <c r="U20" s="29">
        <v>8</v>
      </c>
      <c r="V20" s="208">
        <v>0.0004464285714285714</v>
      </c>
      <c r="W20" s="295" t="s">
        <v>337</v>
      </c>
    </row>
    <row r="21" spans="1:23" ht="15">
      <c r="A21" s="206" t="s">
        <v>158</v>
      </c>
      <c r="B21" s="207" t="s">
        <v>202</v>
      </c>
      <c r="C21" s="29">
        <v>10</v>
      </c>
      <c r="D21" s="263">
        <v>0.0006512112529304506</v>
      </c>
      <c r="E21" s="29">
        <v>2</v>
      </c>
      <c r="F21" s="208">
        <v>0.0018231540565177757</v>
      </c>
      <c r="G21" s="129">
        <v>1</v>
      </c>
      <c r="H21" s="263">
        <v>0.000984251968503937</v>
      </c>
      <c r="I21" s="29">
        <v>0</v>
      </c>
      <c r="J21" s="274">
        <v>0</v>
      </c>
      <c r="K21" s="129">
        <v>0</v>
      </c>
      <c r="L21" s="263">
        <v>0</v>
      </c>
      <c r="M21" s="29">
        <v>0</v>
      </c>
      <c r="N21" s="208">
        <v>0</v>
      </c>
      <c r="O21" s="129">
        <v>0</v>
      </c>
      <c r="P21" s="263">
        <v>0</v>
      </c>
      <c r="Q21" s="29">
        <v>0</v>
      </c>
      <c r="R21" s="263">
        <v>0</v>
      </c>
      <c r="S21" s="29">
        <v>0</v>
      </c>
      <c r="T21" s="208">
        <v>0</v>
      </c>
      <c r="U21" s="29">
        <v>13</v>
      </c>
      <c r="V21" s="208">
        <v>0.0007254464285714286</v>
      </c>
      <c r="W21" s="295" t="s">
        <v>338</v>
      </c>
    </row>
    <row r="22" spans="1:23" ht="28.5">
      <c r="A22" s="206" t="s">
        <v>160</v>
      </c>
      <c r="B22" s="207" t="s">
        <v>203</v>
      </c>
      <c r="C22" s="29">
        <v>33</v>
      </c>
      <c r="D22" s="263">
        <v>0.002148997134670487</v>
      </c>
      <c r="E22" s="29">
        <v>2</v>
      </c>
      <c r="F22" s="208">
        <v>0.0018231540565177757</v>
      </c>
      <c r="G22" s="129">
        <v>2</v>
      </c>
      <c r="H22" s="263">
        <v>0.001968503937007874</v>
      </c>
      <c r="I22" s="29">
        <v>1</v>
      </c>
      <c r="J22" s="274">
        <v>0.003184713375796179</v>
      </c>
      <c r="K22" s="129">
        <v>0</v>
      </c>
      <c r="L22" s="263">
        <v>0</v>
      </c>
      <c r="M22" s="29">
        <v>0</v>
      </c>
      <c r="N22" s="208">
        <v>0</v>
      </c>
      <c r="O22" s="129">
        <v>0</v>
      </c>
      <c r="P22" s="263">
        <v>0</v>
      </c>
      <c r="Q22" s="29">
        <v>0</v>
      </c>
      <c r="R22" s="263">
        <v>0</v>
      </c>
      <c r="S22" s="29">
        <v>0</v>
      </c>
      <c r="T22" s="208">
        <v>0</v>
      </c>
      <c r="U22" s="29">
        <v>38</v>
      </c>
      <c r="V22" s="208">
        <v>0.002120535714285714</v>
      </c>
      <c r="W22" s="295" t="s">
        <v>339</v>
      </c>
    </row>
    <row r="23" spans="1:23" ht="15">
      <c r="A23" s="206" t="s">
        <v>162</v>
      </c>
      <c r="B23" s="207" t="s">
        <v>204</v>
      </c>
      <c r="C23" s="29">
        <v>338</v>
      </c>
      <c r="D23" s="263">
        <v>0.022010940349049227</v>
      </c>
      <c r="E23" s="29">
        <v>25</v>
      </c>
      <c r="F23" s="208">
        <v>0.022789425706472195</v>
      </c>
      <c r="G23" s="129">
        <v>26</v>
      </c>
      <c r="H23" s="263">
        <v>0.025590551181102362</v>
      </c>
      <c r="I23" s="29">
        <v>7</v>
      </c>
      <c r="J23" s="274">
        <v>0.022292993630573247</v>
      </c>
      <c r="K23" s="129">
        <v>0</v>
      </c>
      <c r="L23" s="263">
        <v>0</v>
      </c>
      <c r="M23" s="29">
        <v>0</v>
      </c>
      <c r="N23" s="208">
        <v>0</v>
      </c>
      <c r="O23" s="129">
        <v>0</v>
      </c>
      <c r="P23" s="263">
        <v>0</v>
      </c>
      <c r="Q23" s="29">
        <v>0</v>
      </c>
      <c r="R23" s="263">
        <v>0</v>
      </c>
      <c r="S23" s="29">
        <v>0</v>
      </c>
      <c r="T23" s="208">
        <v>0</v>
      </c>
      <c r="U23" s="29">
        <v>396</v>
      </c>
      <c r="V23" s="208">
        <v>0.022098214285714287</v>
      </c>
      <c r="W23" s="295" t="s">
        <v>340</v>
      </c>
    </row>
    <row r="24" spans="1:23" ht="15">
      <c r="A24" s="206" t="s">
        <v>164</v>
      </c>
      <c r="B24" s="207" t="s">
        <v>205</v>
      </c>
      <c r="C24" s="29">
        <v>13</v>
      </c>
      <c r="D24" s="263">
        <v>0.0008465746288095857</v>
      </c>
      <c r="E24" s="29">
        <v>1</v>
      </c>
      <c r="F24" s="208">
        <v>0.0009115770282588879</v>
      </c>
      <c r="G24" s="129">
        <v>0</v>
      </c>
      <c r="H24" s="263">
        <v>0</v>
      </c>
      <c r="I24" s="29">
        <v>0</v>
      </c>
      <c r="J24" s="274">
        <v>0</v>
      </c>
      <c r="K24" s="129">
        <v>0</v>
      </c>
      <c r="L24" s="263">
        <v>0</v>
      </c>
      <c r="M24" s="29">
        <v>0</v>
      </c>
      <c r="N24" s="208">
        <v>0</v>
      </c>
      <c r="O24" s="129">
        <v>0</v>
      </c>
      <c r="P24" s="263">
        <v>0</v>
      </c>
      <c r="Q24" s="29">
        <v>0</v>
      </c>
      <c r="R24" s="263">
        <v>0</v>
      </c>
      <c r="S24" s="29">
        <v>0</v>
      </c>
      <c r="T24" s="208">
        <v>0</v>
      </c>
      <c r="U24" s="29">
        <v>14</v>
      </c>
      <c r="V24" s="208">
        <v>0.00078125</v>
      </c>
      <c r="W24" s="295" t="s">
        <v>341</v>
      </c>
    </row>
    <row r="25" spans="1:23" ht="15">
      <c r="A25" s="206" t="s">
        <v>166</v>
      </c>
      <c r="B25" s="207" t="s">
        <v>206</v>
      </c>
      <c r="C25" s="29">
        <v>364</v>
      </c>
      <c r="D25" s="263">
        <v>0.023704089606668408</v>
      </c>
      <c r="E25" s="29">
        <v>22</v>
      </c>
      <c r="F25" s="208">
        <v>0.020054694621695533</v>
      </c>
      <c r="G25" s="129">
        <v>28</v>
      </c>
      <c r="H25" s="263">
        <v>0.027559055118110236</v>
      </c>
      <c r="I25" s="29">
        <v>12</v>
      </c>
      <c r="J25" s="274">
        <v>0.03821656050955414</v>
      </c>
      <c r="K25" s="129">
        <v>1</v>
      </c>
      <c r="L25" s="263">
        <v>0.027027027027027025</v>
      </c>
      <c r="M25" s="29">
        <v>1</v>
      </c>
      <c r="N25" s="208">
        <v>0.023809523809523808</v>
      </c>
      <c r="O25" s="129">
        <v>0</v>
      </c>
      <c r="P25" s="263">
        <v>0</v>
      </c>
      <c r="Q25" s="29">
        <v>0</v>
      </c>
      <c r="R25" s="263">
        <v>0</v>
      </c>
      <c r="S25" s="29">
        <v>0</v>
      </c>
      <c r="T25" s="208">
        <v>0</v>
      </c>
      <c r="U25" s="29">
        <v>428</v>
      </c>
      <c r="V25" s="208">
        <v>0.023883928571428566</v>
      </c>
      <c r="W25" s="295" t="s">
        <v>342</v>
      </c>
    </row>
    <row r="26" spans="1:23" ht="15.75" thickBot="1">
      <c r="A26" s="199" t="s">
        <v>168</v>
      </c>
      <c r="B26" s="225" t="s">
        <v>169</v>
      </c>
      <c r="C26" s="31">
        <v>549</v>
      </c>
      <c r="D26" s="265">
        <v>0.03575149778588174</v>
      </c>
      <c r="E26" s="31">
        <v>36</v>
      </c>
      <c r="F26" s="269">
        <v>0.032816773017319965</v>
      </c>
      <c r="G26" s="130">
        <v>28</v>
      </c>
      <c r="H26" s="265">
        <v>0.027559055118110236</v>
      </c>
      <c r="I26" s="31">
        <v>9</v>
      </c>
      <c r="J26" s="275">
        <v>0.02866242038216561</v>
      </c>
      <c r="K26" s="130">
        <v>2</v>
      </c>
      <c r="L26" s="265">
        <v>0.05405405405405405</v>
      </c>
      <c r="M26" s="31">
        <v>3</v>
      </c>
      <c r="N26" s="269">
        <v>0.07142857142857142</v>
      </c>
      <c r="O26" s="130">
        <v>0</v>
      </c>
      <c r="P26" s="265">
        <v>0</v>
      </c>
      <c r="Q26" s="31">
        <v>0</v>
      </c>
      <c r="R26" s="265">
        <v>0</v>
      </c>
      <c r="S26" s="30">
        <v>1</v>
      </c>
      <c r="T26" s="269">
        <v>0.024390243902439025</v>
      </c>
      <c r="U26" s="31">
        <v>628</v>
      </c>
      <c r="V26" s="269">
        <v>0.03504464285714286</v>
      </c>
      <c r="W26" s="295" t="s">
        <v>343</v>
      </c>
    </row>
    <row r="27" spans="1:23" ht="15.75" thickBot="1">
      <c r="A27" s="353" t="s">
        <v>89</v>
      </c>
      <c r="B27" s="368"/>
      <c r="C27" s="12">
        <v>15356</v>
      </c>
      <c r="D27" s="66">
        <v>1</v>
      </c>
      <c r="E27" s="12">
        <v>1097</v>
      </c>
      <c r="F27" s="65">
        <v>1</v>
      </c>
      <c r="G27" s="131">
        <v>1016</v>
      </c>
      <c r="H27" s="66">
        <v>1</v>
      </c>
      <c r="I27" s="12">
        <v>314</v>
      </c>
      <c r="J27" s="65">
        <v>1</v>
      </c>
      <c r="K27" s="131">
        <v>37</v>
      </c>
      <c r="L27" s="66">
        <v>1</v>
      </c>
      <c r="M27" s="12">
        <v>42</v>
      </c>
      <c r="N27" s="65">
        <v>1</v>
      </c>
      <c r="O27" s="131">
        <v>9</v>
      </c>
      <c r="P27" s="66">
        <v>1</v>
      </c>
      <c r="Q27" s="12">
        <v>8</v>
      </c>
      <c r="R27" s="66">
        <v>1</v>
      </c>
      <c r="S27" s="12">
        <v>41</v>
      </c>
      <c r="T27" s="65">
        <v>1</v>
      </c>
      <c r="U27" s="12">
        <v>17920</v>
      </c>
      <c r="V27" s="65">
        <v>1</v>
      </c>
      <c r="W27" s="296" t="s">
        <v>116</v>
      </c>
    </row>
    <row r="28" spans="1:22" ht="15">
      <c r="A28" s="74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15">
      <c r="A29" s="74"/>
      <c r="B29" s="88"/>
      <c r="C29" s="88">
        <f aca="true" t="shared" si="0" ref="C29:V29">SUM(C6:C26,C5)</f>
        <v>15356</v>
      </c>
      <c r="D29" s="333">
        <f t="shared" si="0"/>
        <v>1</v>
      </c>
      <c r="E29" s="88">
        <f t="shared" si="0"/>
        <v>1097</v>
      </c>
      <c r="F29" s="333">
        <f t="shared" si="0"/>
        <v>0.9999999999999999</v>
      </c>
      <c r="G29" s="88">
        <f t="shared" si="0"/>
        <v>1016</v>
      </c>
      <c r="H29" s="333">
        <f t="shared" si="0"/>
        <v>0.9999999999999998</v>
      </c>
      <c r="I29" s="88">
        <f t="shared" si="0"/>
        <v>314</v>
      </c>
      <c r="J29" s="333">
        <f t="shared" si="0"/>
        <v>0.9999999999999999</v>
      </c>
      <c r="K29" s="88">
        <f t="shared" si="0"/>
        <v>37</v>
      </c>
      <c r="L29" s="333">
        <f t="shared" si="0"/>
        <v>0.9999999999999999</v>
      </c>
      <c r="M29" s="74">
        <f t="shared" si="0"/>
        <v>42</v>
      </c>
      <c r="N29" s="325">
        <f t="shared" si="0"/>
        <v>0.9999999999999999</v>
      </c>
      <c r="O29" s="74">
        <f t="shared" si="0"/>
        <v>9</v>
      </c>
      <c r="P29" s="325">
        <f t="shared" si="0"/>
        <v>1</v>
      </c>
      <c r="Q29" s="74">
        <f t="shared" si="0"/>
        <v>8</v>
      </c>
      <c r="R29" s="325">
        <f t="shared" si="0"/>
        <v>1</v>
      </c>
      <c r="S29" s="74">
        <f t="shared" si="0"/>
        <v>41</v>
      </c>
      <c r="T29" s="325">
        <f t="shared" si="0"/>
        <v>1.0000000000000002</v>
      </c>
      <c r="U29" s="78">
        <f t="shared" si="0"/>
        <v>17920</v>
      </c>
      <c r="V29" s="325">
        <f t="shared" si="0"/>
        <v>0.9999999999999997</v>
      </c>
    </row>
  </sheetData>
  <sheetProtection/>
  <mergeCells count="15">
    <mergeCell ref="K3:L3"/>
    <mergeCell ref="M3:N3"/>
    <mergeCell ref="O3:P3"/>
    <mergeCell ref="A27:B27"/>
    <mergeCell ref="Q3:R3"/>
    <mergeCell ref="S3:T3"/>
    <mergeCell ref="A1:V1"/>
    <mergeCell ref="A2:A4"/>
    <mergeCell ref="B2:B4"/>
    <mergeCell ref="C2:T2"/>
    <mergeCell ref="U2:V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4"/>
  <sheetViews>
    <sheetView zoomScale="70" zoomScaleNormal="70" zoomScalePageLayoutView="0" workbookViewId="0" topLeftCell="A1">
      <selection activeCell="A1" sqref="A1:U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8" width="12.00390625" style="69" customWidth="1"/>
    <col min="9" max="9" width="12.7109375" style="69" customWidth="1"/>
    <col min="10" max="21" width="12.00390625" style="69" customWidth="1"/>
    <col min="22" max="22" width="11.421875" style="73" customWidth="1"/>
    <col min="23" max="16384" width="11.421875" style="69" customWidth="1"/>
  </cols>
  <sheetData>
    <row r="1" spans="1:21" ht="24.75" customHeight="1" thickBot="1" thickTop="1">
      <c r="A1" s="348" t="s">
        <v>268</v>
      </c>
      <c r="B1" s="349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1"/>
    </row>
    <row r="2" spans="1:21" ht="24.75" customHeight="1" thickBot="1" thickTop="1">
      <c r="A2" s="348" t="s">
        <v>436</v>
      </c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1"/>
    </row>
    <row r="3" spans="1:21" ht="24.75" customHeight="1" thickBot="1" thickTop="1">
      <c r="A3" s="339" t="s">
        <v>32</v>
      </c>
      <c r="B3" s="407" t="s">
        <v>207</v>
      </c>
      <c r="C3" s="410" t="s">
        <v>269</v>
      </c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336" t="s">
        <v>391</v>
      </c>
    </row>
    <row r="4" spans="1:21" ht="19.5" customHeight="1">
      <c r="A4" s="340"/>
      <c r="B4" s="408"/>
      <c r="C4" s="385">
        <v>2012</v>
      </c>
      <c r="D4" s="386"/>
      <c r="E4" s="385">
        <v>2013</v>
      </c>
      <c r="F4" s="386"/>
      <c r="G4" s="385">
        <v>2014</v>
      </c>
      <c r="H4" s="386"/>
      <c r="I4" s="385">
        <v>2015</v>
      </c>
      <c r="J4" s="386"/>
      <c r="K4" s="385">
        <v>2016</v>
      </c>
      <c r="L4" s="399"/>
      <c r="M4" s="385">
        <v>2017</v>
      </c>
      <c r="N4" s="399"/>
      <c r="O4" s="385">
        <v>2018</v>
      </c>
      <c r="P4" s="399"/>
      <c r="Q4" s="385">
        <v>2019</v>
      </c>
      <c r="R4" s="399"/>
      <c r="S4" s="385">
        <v>2020</v>
      </c>
      <c r="T4" s="399"/>
      <c r="U4" s="337"/>
    </row>
    <row r="5" spans="1:21" ht="19.5" customHeight="1" thickBot="1">
      <c r="A5" s="341"/>
      <c r="B5" s="409"/>
      <c r="C5" s="70" t="s">
        <v>34</v>
      </c>
      <c r="D5" s="71" t="s">
        <v>35</v>
      </c>
      <c r="E5" s="70" t="s">
        <v>34</v>
      </c>
      <c r="F5" s="71" t="s">
        <v>35</v>
      </c>
      <c r="G5" s="70" t="s">
        <v>34</v>
      </c>
      <c r="H5" s="71" t="s">
        <v>35</v>
      </c>
      <c r="I5" s="36" t="s">
        <v>34</v>
      </c>
      <c r="J5" s="77" t="s">
        <v>35</v>
      </c>
      <c r="K5" s="70" t="s">
        <v>34</v>
      </c>
      <c r="L5" s="124" t="s">
        <v>35</v>
      </c>
      <c r="M5" s="70" t="s">
        <v>34</v>
      </c>
      <c r="N5" s="124" t="s">
        <v>35</v>
      </c>
      <c r="O5" s="70" t="s">
        <v>34</v>
      </c>
      <c r="P5" s="124" t="s">
        <v>35</v>
      </c>
      <c r="Q5" s="70" t="s">
        <v>34</v>
      </c>
      <c r="R5" s="124" t="s">
        <v>35</v>
      </c>
      <c r="S5" s="70" t="s">
        <v>34</v>
      </c>
      <c r="T5" s="124" t="s">
        <v>35</v>
      </c>
      <c r="U5" s="338"/>
    </row>
    <row r="6" spans="1:22" ht="28.5">
      <c r="A6" s="214">
        <v>10</v>
      </c>
      <c r="B6" s="290" t="s">
        <v>208</v>
      </c>
      <c r="C6" s="59">
        <v>4</v>
      </c>
      <c r="D6" s="204">
        <v>0.0002044153720359771</v>
      </c>
      <c r="E6" s="59">
        <v>4</v>
      </c>
      <c r="F6" s="204">
        <v>0.00019016829894456593</v>
      </c>
      <c r="G6" s="59">
        <v>1</v>
      </c>
      <c r="H6" s="204">
        <v>5.4812541109405835E-05</v>
      </c>
      <c r="I6" s="59">
        <v>1</v>
      </c>
      <c r="J6" s="261">
        <v>5.4686645521163735E-05</v>
      </c>
      <c r="K6" s="59">
        <v>1</v>
      </c>
      <c r="L6" s="204">
        <v>5.1284681265705936E-05</v>
      </c>
      <c r="M6" s="59">
        <v>13</v>
      </c>
      <c r="N6" s="204">
        <v>0.0006073347348750292</v>
      </c>
      <c r="O6" s="59">
        <v>4</v>
      </c>
      <c r="P6" s="204">
        <v>0.0001899335232668566</v>
      </c>
      <c r="Q6" s="59">
        <v>3</v>
      </c>
      <c r="R6" s="204">
        <v>0.00013103870009609504</v>
      </c>
      <c r="S6" s="59">
        <v>1</v>
      </c>
      <c r="T6" s="204">
        <v>6.373486297004461E-05</v>
      </c>
      <c r="U6" s="262">
        <v>-0.6666666666666666</v>
      </c>
      <c r="V6" s="295" t="s">
        <v>344</v>
      </c>
    </row>
    <row r="7" spans="1:22" ht="15">
      <c r="A7" s="216">
        <v>11</v>
      </c>
      <c r="B7" s="207" t="s">
        <v>209</v>
      </c>
      <c r="C7" s="10">
        <v>11</v>
      </c>
      <c r="D7" s="208">
        <v>0.0005621422730989371</v>
      </c>
      <c r="E7" s="10">
        <v>14</v>
      </c>
      <c r="F7" s="208">
        <v>0.0006655890463059808</v>
      </c>
      <c r="G7" s="10">
        <v>18</v>
      </c>
      <c r="H7" s="208">
        <v>0.0009866257399693049</v>
      </c>
      <c r="I7" s="10">
        <v>57</v>
      </c>
      <c r="J7" s="263">
        <v>0.0031171387947063326</v>
      </c>
      <c r="K7" s="10">
        <v>42</v>
      </c>
      <c r="L7" s="208">
        <v>0.002153956613159649</v>
      </c>
      <c r="M7" s="10">
        <v>24</v>
      </c>
      <c r="N7" s="208">
        <v>0.0011212333566923615</v>
      </c>
      <c r="O7" s="10">
        <v>3</v>
      </c>
      <c r="P7" s="208">
        <v>0.00014245014245014244</v>
      </c>
      <c r="Q7" s="10">
        <v>0</v>
      </c>
      <c r="R7" s="208">
        <v>0</v>
      </c>
      <c r="S7" s="10">
        <v>2</v>
      </c>
      <c r="T7" s="208">
        <v>0.00012746972594008922</v>
      </c>
      <c r="U7" s="264"/>
      <c r="V7" s="295" t="s">
        <v>345</v>
      </c>
    </row>
    <row r="8" spans="1:22" ht="15">
      <c r="A8" s="216">
        <v>12</v>
      </c>
      <c r="B8" s="207" t="s">
        <v>210</v>
      </c>
      <c r="C8" s="10">
        <v>3</v>
      </c>
      <c r="D8" s="208">
        <v>0.00015331152902698283</v>
      </c>
      <c r="E8" s="10">
        <v>4</v>
      </c>
      <c r="F8" s="208">
        <v>0.00019016829894456593</v>
      </c>
      <c r="G8" s="10">
        <v>0</v>
      </c>
      <c r="H8" s="208">
        <v>0</v>
      </c>
      <c r="I8" s="10">
        <v>0</v>
      </c>
      <c r="J8" s="263">
        <v>0</v>
      </c>
      <c r="K8" s="10">
        <v>1</v>
      </c>
      <c r="L8" s="208">
        <v>5.1284681265705936E-05</v>
      </c>
      <c r="M8" s="10">
        <v>1</v>
      </c>
      <c r="N8" s="208">
        <v>4.67180565288484E-05</v>
      </c>
      <c r="O8" s="10">
        <v>2</v>
      </c>
      <c r="P8" s="208">
        <v>9.49667616334283E-05</v>
      </c>
      <c r="Q8" s="10">
        <v>1</v>
      </c>
      <c r="R8" s="208">
        <v>4.367956669869835E-05</v>
      </c>
      <c r="S8" s="10">
        <v>1</v>
      </c>
      <c r="T8" s="208">
        <v>6.373486297004461E-05</v>
      </c>
      <c r="U8" s="264">
        <v>0</v>
      </c>
      <c r="V8" s="295" t="s">
        <v>346</v>
      </c>
    </row>
    <row r="9" spans="1:22" ht="15">
      <c r="A9" s="216">
        <v>13</v>
      </c>
      <c r="B9" s="207" t="s">
        <v>211</v>
      </c>
      <c r="C9" s="10">
        <v>12</v>
      </c>
      <c r="D9" s="208">
        <v>0.0006132461161079313</v>
      </c>
      <c r="E9" s="10">
        <v>10</v>
      </c>
      <c r="F9" s="208">
        <v>0.00047542074736141483</v>
      </c>
      <c r="G9" s="10">
        <v>4</v>
      </c>
      <c r="H9" s="208">
        <v>0.00021925016443762334</v>
      </c>
      <c r="I9" s="10">
        <v>5</v>
      </c>
      <c r="J9" s="263">
        <v>0.00027343322760581864</v>
      </c>
      <c r="K9" s="10">
        <v>13</v>
      </c>
      <c r="L9" s="208">
        <v>0.0006667008564541771</v>
      </c>
      <c r="M9" s="10">
        <v>9</v>
      </c>
      <c r="N9" s="208">
        <v>0.0004204625087596356</v>
      </c>
      <c r="O9" s="10">
        <v>6</v>
      </c>
      <c r="P9" s="208">
        <v>0.0002849002849002849</v>
      </c>
      <c r="Q9" s="10">
        <v>9</v>
      </c>
      <c r="R9" s="208">
        <v>0.00039311610028828516</v>
      </c>
      <c r="S9" s="10">
        <v>5</v>
      </c>
      <c r="T9" s="208">
        <v>0.00031867431485022306</v>
      </c>
      <c r="U9" s="264">
        <v>-0.4444444444444444</v>
      </c>
      <c r="V9" s="295" t="s">
        <v>347</v>
      </c>
    </row>
    <row r="10" spans="1:22" ht="15">
      <c r="A10" s="216">
        <v>14</v>
      </c>
      <c r="B10" s="207" t="s">
        <v>212</v>
      </c>
      <c r="C10" s="10">
        <v>90</v>
      </c>
      <c r="D10" s="208">
        <v>0.004599345870809485</v>
      </c>
      <c r="E10" s="10">
        <v>154</v>
      </c>
      <c r="F10" s="208">
        <v>0.007321479509365789</v>
      </c>
      <c r="G10" s="10">
        <v>86</v>
      </c>
      <c r="H10" s="208">
        <v>0.004713878535408902</v>
      </c>
      <c r="I10" s="10">
        <v>84</v>
      </c>
      <c r="J10" s="263">
        <v>0.004593678223777754</v>
      </c>
      <c r="K10" s="10">
        <v>137</v>
      </c>
      <c r="L10" s="208">
        <v>0.007026001333401713</v>
      </c>
      <c r="M10" s="10">
        <v>117</v>
      </c>
      <c r="N10" s="208">
        <v>0.005466012613875262</v>
      </c>
      <c r="O10" s="10">
        <v>20</v>
      </c>
      <c r="P10" s="208">
        <v>0.000949667616334283</v>
      </c>
      <c r="Q10" s="10">
        <v>27</v>
      </c>
      <c r="R10" s="208">
        <v>0.0011793483008648554</v>
      </c>
      <c r="S10" s="10">
        <v>18</v>
      </c>
      <c r="T10" s="208">
        <v>0.001147227533460803</v>
      </c>
      <c r="U10" s="264">
        <v>-0.3333333333333333</v>
      </c>
      <c r="V10" s="295" t="s">
        <v>348</v>
      </c>
    </row>
    <row r="11" spans="1:22" ht="15">
      <c r="A11" s="216">
        <v>15</v>
      </c>
      <c r="B11" s="207" t="s">
        <v>213</v>
      </c>
      <c r="C11" s="10">
        <v>5</v>
      </c>
      <c r="D11" s="208">
        <v>0.00025551921504497136</v>
      </c>
      <c r="E11" s="10">
        <v>5</v>
      </c>
      <c r="F11" s="208">
        <v>0.00023771037368070742</v>
      </c>
      <c r="G11" s="10">
        <v>2</v>
      </c>
      <c r="H11" s="208">
        <v>0.00010962508221881167</v>
      </c>
      <c r="I11" s="10">
        <v>1</v>
      </c>
      <c r="J11" s="263">
        <v>5.4686645521163735E-05</v>
      </c>
      <c r="K11" s="10">
        <v>6</v>
      </c>
      <c r="L11" s="208">
        <v>0.0003077080875942356</v>
      </c>
      <c r="M11" s="10">
        <v>4</v>
      </c>
      <c r="N11" s="208">
        <v>0.0001868722261153936</v>
      </c>
      <c r="O11" s="10">
        <v>2</v>
      </c>
      <c r="P11" s="208">
        <v>9.49667616334283E-05</v>
      </c>
      <c r="Q11" s="10">
        <v>3</v>
      </c>
      <c r="R11" s="208">
        <v>0.00013103870009609504</v>
      </c>
      <c r="S11" s="10">
        <v>2</v>
      </c>
      <c r="T11" s="208">
        <v>0.00012746972594008922</v>
      </c>
      <c r="U11" s="264">
        <v>-0.3333333333333333</v>
      </c>
      <c r="V11" s="295" t="s">
        <v>349</v>
      </c>
    </row>
    <row r="12" spans="1:22" ht="28.5">
      <c r="A12" s="216">
        <v>16</v>
      </c>
      <c r="B12" s="207" t="s">
        <v>214</v>
      </c>
      <c r="C12" s="10">
        <v>35</v>
      </c>
      <c r="D12" s="208">
        <v>0.0017886345053147997</v>
      </c>
      <c r="E12" s="10">
        <v>29</v>
      </c>
      <c r="F12" s="208">
        <v>0.001378720167348103</v>
      </c>
      <c r="G12" s="10">
        <v>19</v>
      </c>
      <c r="H12" s="208">
        <v>0.0010414382810787109</v>
      </c>
      <c r="I12" s="10">
        <v>22</v>
      </c>
      <c r="J12" s="263">
        <v>0.001203106201465602</v>
      </c>
      <c r="K12" s="10">
        <v>21</v>
      </c>
      <c r="L12" s="208">
        <v>0.0010769783065798246</v>
      </c>
      <c r="M12" s="10">
        <v>23</v>
      </c>
      <c r="N12" s="208">
        <v>0.0010745153001635132</v>
      </c>
      <c r="O12" s="10">
        <v>10</v>
      </c>
      <c r="P12" s="208">
        <v>0.0004748338081671415</v>
      </c>
      <c r="Q12" s="10">
        <v>14</v>
      </c>
      <c r="R12" s="208">
        <v>0.0006115139337817769</v>
      </c>
      <c r="S12" s="10">
        <v>7</v>
      </c>
      <c r="T12" s="208">
        <v>0.0004461440407903123</v>
      </c>
      <c r="U12" s="264">
        <v>-0.5</v>
      </c>
      <c r="V12" s="295" t="s">
        <v>350</v>
      </c>
    </row>
    <row r="13" spans="1:22" ht="28.5">
      <c r="A13" s="216">
        <v>17</v>
      </c>
      <c r="B13" s="207" t="s">
        <v>215</v>
      </c>
      <c r="C13" s="29">
        <v>2</v>
      </c>
      <c r="D13" s="208">
        <v>0.00010220768601798856</v>
      </c>
      <c r="E13" s="29">
        <v>1</v>
      </c>
      <c r="F13" s="208">
        <v>4.754207473614148E-05</v>
      </c>
      <c r="G13" s="29">
        <v>1</v>
      </c>
      <c r="H13" s="208">
        <v>5.4812541109405835E-05</v>
      </c>
      <c r="I13" s="10">
        <v>0</v>
      </c>
      <c r="J13" s="263">
        <v>0</v>
      </c>
      <c r="K13" s="29">
        <v>0</v>
      </c>
      <c r="L13" s="208">
        <v>0</v>
      </c>
      <c r="M13" s="29">
        <v>0</v>
      </c>
      <c r="N13" s="208">
        <v>0</v>
      </c>
      <c r="O13" s="29">
        <v>0</v>
      </c>
      <c r="P13" s="208">
        <v>0</v>
      </c>
      <c r="Q13" s="29">
        <v>0</v>
      </c>
      <c r="R13" s="208">
        <v>0</v>
      </c>
      <c r="S13" s="29">
        <v>1</v>
      </c>
      <c r="T13" s="208">
        <v>6.373486297004461E-05</v>
      </c>
      <c r="U13" s="264"/>
      <c r="V13" s="73" t="s">
        <v>445</v>
      </c>
    </row>
    <row r="14" spans="1:22" ht="28.5">
      <c r="A14" s="216">
        <v>19</v>
      </c>
      <c r="B14" s="207" t="s">
        <v>216</v>
      </c>
      <c r="C14" s="10">
        <v>132</v>
      </c>
      <c r="D14" s="208">
        <v>0.006745707277187245</v>
      </c>
      <c r="E14" s="10">
        <v>115</v>
      </c>
      <c r="F14" s="208">
        <v>0.005467338594656271</v>
      </c>
      <c r="G14" s="10">
        <v>102</v>
      </c>
      <c r="H14" s="208">
        <v>0.005590879193159395</v>
      </c>
      <c r="I14" s="10">
        <v>104</v>
      </c>
      <c r="J14" s="263">
        <v>0.005687411134201028</v>
      </c>
      <c r="K14" s="10">
        <v>113</v>
      </c>
      <c r="L14" s="208">
        <v>0.005795168983024771</v>
      </c>
      <c r="M14" s="10">
        <v>32</v>
      </c>
      <c r="N14" s="208">
        <v>0.0014949778089231487</v>
      </c>
      <c r="O14" s="10">
        <v>49</v>
      </c>
      <c r="P14" s="208">
        <v>0.0023266856600189932</v>
      </c>
      <c r="Q14" s="10">
        <v>158</v>
      </c>
      <c r="R14" s="208">
        <v>0.006901371538394339</v>
      </c>
      <c r="S14" s="10">
        <v>57</v>
      </c>
      <c r="T14" s="208">
        <v>0.003632887189292543</v>
      </c>
      <c r="U14" s="264">
        <v>-0.6392405063291139</v>
      </c>
      <c r="V14" s="295" t="s">
        <v>351</v>
      </c>
    </row>
    <row r="15" spans="1:22" ht="15">
      <c r="A15" s="216">
        <v>20</v>
      </c>
      <c r="B15" s="207" t="s">
        <v>217</v>
      </c>
      <c r="C15" s="10">
        <v>1</v>
      </c>
      <c r="D15" s="208">
        <v>5.110384300899428E-05</v>
      </c>
      <c r="E15" s="10">
        <v>1</v>
      </c>
      <c r="F15" s="208">
        <v>4.754207473614148E-05</v>
      </c>
      <c r="G15" s="10">
        <v>7</v>
      </c>
      <c r="H15" s="208">
        <v>0.0003836877877658408</v>
      </c>
      <c r="I15" s="10">
        <v>0</v>
      </c>
      <c r="J15" s="263">
        <v>0</v>
      </c>
      <c r="K15" s="10">
        <v>2</v>
      </c>
      <c r="L15" s="208">
        <v>0.00010256936253141187</v>
      </c>
      <c r="M15" s="10">
        <v>1</v>
      </c>
      <c r="N15" s="208">
        <v>4.67180565288484E-05</v>
      </c>
      <c r="O15" s="10">
        <v>0</v>
      </c>
      <c r="P15" s="208">
        <v>0</v>
      </c>
      <c r="Q15" s="10">
        <v>1</v>
      </c>
      <c r="R15" s="208">
        <v>4.367956669869835E-05</v>
      </c>
      <c r="S15" s="10">
        <v>3</v>
      </c>
      <c r="T15" s="208">
        <v>0.00019120458891013384</v>
      </c>
      <c r="U15" s="264">
        <v>2</v>
      </c>
      <c r="V15" s="295" t="s">
        <v>352</v>
      </c>
    </row>
    <row r="16" spans="1:21" ht="15">
      <c r="A16" s="216">
        <v>21</v>
      </c>
      <c r="B16" s="207" t="s">
        <v>218</v>
      </c>
      <c r="C16" s="10">
        <v>0</v>
      </c>
      <c r="D16" s="208">
        <v>0</v>
      </c>
      <c r="E16" s="10">
        <v>1</v>
      </c>
      <c r="F16" s="208">
        <v>4.754207473614148E-05</v>
      </c>
      <c r="G16" s="10">
        <v>0</v>
      </c>
      <c r="H16" s="208">
        <v>0</v>
      </c>
      <c r="I16" s="10">
        <v>0</v>
      </c>
      <c r="J16" s="263">
        <v>0</v>
      </c>
      <c r="K16" s="10">
        <v>0</v>
      </c>
      <c r="L16" s="208">
        <v>0</v>
      </c>
      <c r="M16" s="10">
        <v>0</v>
      </c>
      <c r="N16" s="208">
        <v>0</v>
      </c>
      <c r="O16" s="10">
        <v>0</v>
      </c>
      <c r="P16" s="208">
        <v>0</v>
      </c>
      <c r="Q16" s="10">
        <v>0</v>
      </c>
      <c r="R16" s="208">
        <v>0</v>
      </c>
      <c r="S16" s="10">
        <v>0</v>
      </c>
      <c r="T16" s="208">
        <v>0</v>
      </c>
      <c r="U16" s="264"/>
    </row>
    <row r="17" spans="1:22" ht="15">
      <c r="A17" s="216">
        <v>22</v>
      </c>
      <c r="B17" s="207" t="s">
        <v>219</v>
      </c>
      <c r="C17" s="29">
        <v>0</v>
      </c>
      <c r="D17" s="208">
        <v>0</v>
      </c>
      <c r="E17" s="29">
        <v>0</v>
      </c>
      <c r="F17" s="208">
        <v>0</v>
      </c>
      <c r="G17" s="29">
        <v>0</v>
      </c>
      <c r="H17" s="208">
        <v>0</v>
      </c>
      <c r="I17" s="10">
        <v>0</v>
      </c>
      <c r="J17" s="263">
        <v>0</v>
      </c>
      <c r="K17" s="29">
        <v>0</v>
      </c>
      <c r="L17" s="208">
        <v>0</v>
      </c>
      <c r="M17" s="29">
        <v>0</v>
      </c>
      <c r="N17" s="208">
        <v>0</v>
      </c>
      <c r="O17" s="29">
        <v>3</v>
      </c>
      <c r="P17" s="208">
        <v>0.00014245014245014244</v>
      </c>
      <c r="Q17" s="29">
        <v>0</v>
      </c>
      <c r="R17" s="208">
        <v>0</v>
      </c>
      <c r="S17" s="29">
        <v>0</v>
      </c>
      <c r="T17" s="208">
        <v>0</v>
      </c>
      <c r="U17" s="264"/>
      <c r="V17" s="308" t="s">
        <v>390</v>
      </c>
    </row>
    <row r="18" spans="1:22" ht="15">
      <c r="A18" s="216">
        <v>23</v>
      </c>
      <c r="B18" s="207" t="s">
        <v>220</v>
      </c>
      <c r="C18" s="10">
        <v>0</v>
      </c>
      <c r="D18" s="208">
        <v>0</v>
      </c>
      <c r="E18" s="10">
        <v>1</v>
      </c>
      <c r="F18" s="208">
        <v>4.754207473614148E-05</v>
      </c>
      <c r="G18" s="10">
        <v>1</v>
      </c>
      <c r="H18" s="208">
        <v>5.4812541109405835E-05</v>
      </c>
      <c r="I18" s="10">
        <v>0</v>
      </c>
      <c r="J18" s="263">
        <v>0</v>
      </c>
      <c r="K18" s="10">
        <v>1</v>
      </c>
      <c r="L18" s="208">
        <v>5.1284681265705936E-05</v>
      </c>
      <c r="M18" s="10">
        <v>1</v>
      </c>
      <c r="N18" s="208">
        <v>4.67180565288484E-05</v>
      </c>
      <c r="O18" s="10">
        <v>2</v>
      </c>
      <c r="P18" s="208">
        <v>9.49667616334283E-05</v>
      </c>
      <c r="Q18" s="10">
        <v>2</v>
      </c>
      <c r="R18" s="208">
        <v>8.73591333973967E-05</v>
      </c>
      <c r="S18" s="10">
        <v>1</v>
      </c>
      <c r="T18" s="208">
        <v>6.373486297004461E-05</v>
      </c>
      <c r="U18" s="264">
        <v>-0.5</v>
      </c>
      <c r="V18" s="295" t="s">
        <v>353</v>
      </c>
    </row>
    <row r="19" spans="1:22" ht="28.5">
      <c r="A19" s="216">
        <v>29</v>
      </c>
      <c r="B19" s="207" t="s">
        <v>221</v>
      </c>
      <c r="C19" s="10">
        <v>5</v>
      </c>
      <c r="D19" s="208">
        <v>0.00025551921504497136</v>
      </c>
      <c r="E19" s="10">
        <v>7</v>
      </c>
      <c r="F19" s="208">
        <v>0.0003327945231529904</v>
      </c>
      <c r="G19" s="10">
        <v>10</v>
      </c>
      <c r="H19" s="208">
        <v>0.0005481254110940583</v>
      </c>
      <c r="I19" s="10">
        <v>11</v>
      </c>
      <c r="J19" s="263">
        <v>0.000601553100732801</v>
      </c>
      <c r="K19" s="10">
        <v>11</v>
      </c>
      <c r="L19" s="208">
        <v>0.0005641314939227653</v>
      </c>
      <c r="M19" s="10">
        <v>9</v>
      </c>
      <c r="N19" s="208">
        <v>0.0004204625087596356</v>
      </c>
      <c r="O19" s="10">
        <v>9</v>
      </c>
      <c r="P19" s="208">
        <v>0.00042735042735042735</v>
      </c>
      <c r="Q19" s="10">
        <v>12</v>
      </c>
      <c r="R19" s="208">
        <v>0.0005241548003843802</v>
      </c>
      <c r="S19" s="10">
        <v>15</v>
      </c>
      <c r="T19" s="208">
        <v>0.0009560229445506692</v>
      </c>
      <c r="U19" s="264">
        <v>0.25</v>
      </c>
      <c r="V19" s="295" t="s">
        <v>354</v>
      </c>
    </row>
    <row r="20" spans="1:22" ht="28.5">
      <c r="A20" s="216">
        <v>30</v>
      </c>
      <c r="B20" s="207" t="s">
        <v>222</v>
      </c>
      <c r="C20" s="10">
        <v>263</v>
      </c>
      <c r="D20" s="208">
        <v>0.013440310711365495</v>
      </c>
      <c r="E20" s="10">
        <v>282</v>
      </c>
      <c r="F20" s="208">
        <v>0.0134068650755919</v>
      </c>
      <c r="G20" s="10">
        <v>271</v>
      </c>
      <c r="H20" s="208">
        <v>0.01485419864064898</v>
      </c>
      <c r="I20" s="10">
        <v>262</v>
      </c>
      <c r="J20" s="263">
        <v>0.014327901126544898</v>
      </c>
      <c r="K20" s="10">
        <v>256</v>
      </c>
      <c r="L20" s="208">
        <v>0.01312887840402072</v>
      </c>
      <c r="M20" s="10">
        <v>194</v>
      </c>
      <c r="N20" s="208">
        <v>0.00906330296659659</v>
      </c>
      <c r="O20" s="10">
        <v>708</v>
      </c>
      <c r="P20" s="208">
        <v>0.03361823361823362</v>
      </c>
      <c r="Q20" s="10">
        <v>1323</v>
      </c>
      <c r="R20" s="208">
        <v>0.057788066742377915</v>
      </c>
      <c r="S20" s="10">
        <v>728</v>
      </c>
      <c r="T20" s="208">
        <v>0.04639898024219248</v>
      </c>
      <c r="U20" s="264">
        <v>-0.4497354497354497</v>
      </c>
      <c r="V20" s="295" t="s">
        <v>355</v>
      </c>
    </row>
    <row r="21" spans="1:22" ht="15">
      <c r="A21" s="216">
        <v>31</v>
      </c>
      <c r="B21" s="207" t="s">
        <v>223</v>
      </c>
      <c r="C21" s="10">
        <v>4577</v>
      </c>
      <c r="D21" s="208">
        <v>0.2339022894521668</v>
      </c>
      <c r="E21" s="10">
        <v>5525</v>
      </c>
      <c r="F21" s="208">
        <v>0.2626699629171817</v>
      </c>
      <c r="G21" s="10">
        <v>3989</v>
      </c>
      <c r="H21" s="208">
        <v>0.21864722648541987</v>
      </c>
      <c r="I21" s="10">
        <v>4467</v>
      </c>
      <c r="J21" s="263">
        <v>0.24428524554303838</v>
      </c>
      <c r="K21" s="10">
        <v>4590</v>
      </c>
      <c r="L21" s="208">
        <v>0.23539668700959024</v>
      </c>
      <c r="M21" s="10">
        <v>5741</v>
      </c>
      <c r="N21" s="208">
        <v>0.26820836253211866</v>
      </c>
      <c r="O21" s="10">
        <v>4645</v>
      </c>
      <c r="P21" s="208">
        <v>0.22056030389363723</v>
      </c>
      <c r="Q21" s="10">
        <v>5319</v>
      </c>
      <c r="R21" s="208">
        <v>0.23233161527037652</v>
      </c>
      <c r="S21" s="10">
        <v>3751</v>
      </c>
      <c r="T21" s="208">
        <v>0.23906947100063736</v>
      </c>
      <c r="U21" s="264">
        <v>-0.2947922541831171</v>
      </c>
      <c r="V21" s="295" t="s">
        <v>356</v>
      </c>
    </row>
    <row r="22" spans="1:22" ht="15">
      <c r="A22" s="216">
        <v>32</v>
      </c>
      <c r="B22" s="207" t="s">
        <v>224</v>
      </c>
      <c r="C22" s="10">
        <v>909</v>
      </c>
      <c r="D22" s="208">
        <v>0.046453393295175796</v>
      </c>
      <c r="E22" s="10">
        <v>953</v>
      </c>
      <c r="F22" s="208">
        <v>0.045307597223542835</v>
      </c>
      <c r="G22" s="10">
        <v>745</v>
      </c>
      <c r="H22" s="208">
        <v>0.04083534312650734</v>
      </c>
      <c r="I22" s="10">
        <v>596</v>
      </c>
      <c r="J22" s="263">
        <v>0.032593240730613586</v>
      </c>
      <c r="K22" s="10">
        <v>735</v>
      </c>
      <c r="L22" s="208">
        <v>0.037694240730293864</v>
      </c>
      <c r="M22" s="10">
        <v>807</v>
      </c>
      <c r="N22" s="208">
        <v>0.03770147161878066</v>
      </c>
      <c r="O22" s="10">
        <v>691</v>
      </c>
      <c r="P22" s="208">
        <v>0.032811016144349475</v>
      </c>
      <c r="Q22" s="10">
        <v>759</v>
      </c>
      <c r="R22" s="208">
        <v>0.03315279112431205</v>
      </c>
      <c r="S22" s="10">
        <v>707</v>
      </c>
      <c r="T22" s="208">
        <v>0.04506054811982154</v>
      </c>
      <c r="U22" s="264">
        <v>-0.06851119894598155</v>
      </c>
      <c r="V22" s="295" t="s">
        <v>357</v>
      </c>
    </row>
    <row r="23" spans="1:22" ht="28.5">
      <c r="A23" s="216">
        <v>39</v>
      </c>
      <c r="B23" s="207" t="s">
        <v>225</v>
      </c>
      <c r="C23" s="10">
        <v>103</v>
      </c>
      <c r="D23" s="208">
        <v>0.00526369582992641</v>
      </c>
      <c r="E23" s="10">
        <v>75</v>
      </c>
      <c r="F23" s="208">
        <v>0.0035656556052106113</v>
      </c>
      <c r="G23" s="10">
        <v>45</v>
      </c>
      <c r="H23" s="208">
        <v>0.0024665643499232623</v>
      </c>
      <c r="I23" s="10">
        <v>60</v>
      </c>
      <c r="J23" s="263">
        <v>0.0032811987312698237</v>
      </c>
      <c r="K23" s="10">
        <v>75</v>
      </c>
      <c r="L23" s="208">
        <v>0.003846351094927945</v>
      </c>
      <c r="M23" s="10">
        <v>82</v>
      </c>
      <c r="N23" s="208">
        <v>0.003830880635365569</v>
      </c>
      <c r="O23" s="10">
        <v>127</v>
      </c>
      <c r="P23" s="208">
        <v>0.006030389363722697</v>
      </c>
      <c r="Q23" s="10">
        <v>155</v>
      </c>
      <c r="R23" s="208">
        <v>0.006770332838298244</v>
      </c>
      <c r="S23" s="10">
        <v>126</v>
      </c>
      <c r="T23" s="208">
        <v>0.00803059273422562</v>
      </c>
      <c r="U23" s="264">
        <v>-0.1870967741935484</v>
      </c>
      <c r="V23" s="295" t="s">
        <v>358</v>
      </c>
    </row>
    <row r="24" spans="1:22" ht="15">
      <c r="A24" s="216">
        <v>40</v>
      </c>
      <c r="B24" s="207" t="s">
        <v>226</v>
      </c>
      <c r="C24" s="10">
        <v>742</v>
      </c>
      <c r="D24" s="208">
        <v>0.03791905151267375</v>
      </c>
      <c r="E24" s="10">
        <v>717</v>
      </c>
      <c r="F24" s="208">
        <v>0.03408766758581344</v>
      </c>
      <c r="G24" s="10">
        <v>801</v>
      </c>
      <c r="H24" s="208">
        <v>0.04390484542863407</v>
      </c>
      <c r="I24" s="10">
        <v>720</v>
      </c>
      <c r="J24" s="263">
        <v>0.039374384775237886</v>
      </c>
      <c r="K24" s="10">
        <v>802</v>
      </c>
      <c r="L24" s="208">
        <v>0.04113031437509616</v>
      </c>
      <c r="M24" s="10">
        <v>869</v>
      </c>
      <c r="N24" s="208">
        <v>0.04059799112356926</v>
      </c>
      <c r="O24" s="10">
        <v>887</v>
      </c>
      <c r="P24" s="208">
        <v>0.04211775878442545</v>
      </c>
      <c r="Q24" s="10">
        <v>1117</v>
      </c>
      <c r="R24" s="208">
        <v>0.04879007600244606</v>
      </c>
      <c r="S24" s="10">
        <v>842</v>
      </c>
      <c r="T24" s="208">
        <v>0.05366475462077756</v>
      </c>
      <c r="U24" s="264">
        <v>-0.24619516562220234</v>
      </c>
      <c r="V24" s="295" t="s">
        <v>359</v>
      </c>
    </row>
    <row r="25" spans="1:22" ht="15">
      <c r="A25" s="216">
        <v>41</v>
      </c>
      <c r="B25" s="207" t="s">
        <v>227</v>
      </c>
      <c r="C25" s="10">
        <v>64</v>
      </c>
      <c r="D25" s="208">
        <v>0.003270645952575634</v>
      </c>
      <c r="E25" s="10">
        <v>52</v>
      </c>
      <c r="F25" s="208">
        <v>0.002472187886279357</v>
      </c>
      <c r="G25" s="10">
        <v>55</v>
      </c>
      <c r="H25" s="208">
        <v>0.003014689761017321</v>
      </c>
      <c r="I25" s="10">
        <v>42</v>
      </c>
      <c r="J25" s="263">
        <v>0.002296839111888877</v>
      </c>
      <c r="K25" s="10">
        <v>50</v>
      </c>
      <c r="L25" s="208">
        <v>0.0025642340632852966</v>
      </c>
      <c r="M25" s="10">
        <v>97</v>
      </c>
      <c r="N25" s="208">
        <v>0.004531651483298295</v>
      </c>
      <c r="O25" s="10">
        <v>70</v>
      </c>
      <c r="P25" s="208">
        <v>0.0033238366571699905</v>
      </c>
      <c r="Q25" s="10">
        <v>75</v>
      </c>
      <c r="R25" s="208">
        <v>0.003275967502402376</v>
      </c>
      <c r="S25" s="10">
        <v>54</v>
      </c>
      <c r="T25" s="208">
        <v>0.0034416826003824093</v>
      </c>
      <c r="U25" s="264">
        <v>-0.28</v>
      </c>
      <c r="V25" s="295" t="s">
        <v>360</v>
      </c>
    </row>
    <row r="26" spans="1:22" ht="15">
      <c r="A26" s="216">
        <v>42</v>
      </c>
      <c r="B26" s="207" t="s">
        <v>228</v>
      </c>
      <c r="C26" s="10">
        <v>140</v>
      </c>
      <c r="D26" s="208">
        <v>0.007154538021259199</v>
      </c>
      <c r="E26" s="10">
        <v>133</v>
      </c>
      <c r="F26" s="208">
        <v>0.006323095939906817</v>
      </c>
      <c r="G26" s="10">
        <v>111</v>
      </c>
      <c r="H26" s="208">
        <v>0.006084192063144048</v>
      </c>
      <c r="I26" s="10">
        <v>133</v>
      </c>
      <c r="J26" s="263">
        <v>0.007273323854314776</v>
      </c>
      <c r="K26" s="10">
        <v>124</v>
      </c>
      <c r="L26" s="208">
        <v>0.006359300476947536</v>
      </c>
      <c r="M26" s="10">
        <v>185</v>
      </c>
      <c r="N26" s="208">
        <v>0.008642840457836955</v>
      </c>
      <c r="O26" s="10">
        <v>215</v>
      </c>
      <c r="P26" s="208">
        <v>0.010208926875593542</v>
      </c>
      <c r="Q26" s="10">
        <v>175</v>
      </c>
      <c r="R26" s="208">
        <v>0.007643924172272211</v>
      </c>
      <c r="S26" s="10">
        <v>98</v>
      </c>
      <c r="T26" s="208">
        <v>0.006246016571064372</v>
      </c>
      <c r="U26" s="264">
        <v>-0.44</v>
      </c>
      <c r="V26" s="295" t="s">
        <v>361</v>
      </c>
    </row>
    <row r="27" spans="1:22" ht="15">
      <c r="A27" s="216">
        <v>43</v>
      </c>
      <c r="B27" s="207" t="s">
        <v>229</v>
      </c>
      <c r="C27" s="10">
        <v>35</v>
      </c>
      <c r="D27" s="208">
        <v>0.0017886345053147997</v>
      </c>
      <c r="E27" s="10">
        <v>41</v>
      </c>
      <c r="F27" s="208">
        <v>0.001949225064181801</v>
      </c>
      <c r="G27" s="10">
        <v>36</v>
      </c>
      <c r="H27" s="208">
        <v>0.0019732514799386098</v>
      </c>
      <c r="I27" s="10">
        <v>27</v>
      </c>
      <c r="J27" s="263">
        <v>0.0014765394290714208</v>
      </c>
      <c r="K27" s="10">
        <v>41</v>
      </c>
      <c r="L27" s="208">
        <v>0.0021026719318939435</v>
      </c>
      <c r="M27" s="10">
        <v>43</v>
      </c>
      <c r="N27" s="208">
        <v>0.002008876430740481</v>
      </c>
      <c r="O27" s="10">
        <v>36</v>
      </c>
      <c r="P27" s="208">
        <v>0.0017094017094017094</v>
      </c>
      <c r="Q27" s="10">
        <v>31</v>
      </c>
      <c r="R27" s="208">
        <v>0.0013540665676596488</v>
      </c>
      <c r="S27" s="10">
        <v>26</v>
      </c>
      <c r="T27" s="208">
        <v>0.0016571064372211599</v>
      </c>
      <c r="U27" s="264">
        <v>-0.16129032258064516</v>
      </c>
      <c r="V27" s="295" t="s">
        <v>362</v>
      </c>
    </row>
    <row r="28" spans="1:22" ht="15">
      <c r="A28" s="216">
        <v>44</v>
      </c>
      <c r="B28" s="207" t="s">
        <v>230</v>
      </c>
      <c r="C28" s="10">
        <v>3454</v>
      </c>
      <c r="D28" s="208">
        <v>0.17651267375306623</v>
      </c>
      <c r="E28" s="10">
        <v>3685</v>
      </c>
      <c r="F28" s="208">
        <v>0.17519254540268137</v>
      </c>
      <c r="G28" s="10">
        <v>3639</v>
      </c>
      <c r="H28" s="208">
        <v>0.1994628370971278</v>
      </c>
      <c r="I28" s="10">
        <v>3509</v>
      </c>
      <c r="J28" s="263">
        <v>0.19189543913376353</v>
      </c>
      <c r="K28" s="10">
        <v>3471</v>
      </c>
      <c r="L28" s="208">
        <v>0.1780091286732653</v>
      </c>
      <c r="M28" s="10">
        <v>3822</v>
      </c>
      <c r="N28" s="208">
        <v>0.1785564120532586</v>
      </c>
      <c r="O28" s="10">
        <v>4866</v>
      </c>
      <c r="P28" s="208">
        <v>0.23105413105413106</v>
      </c>
      <c r="Q28" s="10">
        <v>5236</v>
      </c>
      <c r="R28" s="208">
        <v>0.22870621123438456</v>
      </c>
      <c r="S28" s="10">
        <v>3301</v>
      </c>
      <c r="T28" s="208">
        <v>0.21038878266411729</v>
      </c>
      <c r="U28" s="264">
        <v>-0.3695569136745607</v>
      </c>
      <c r="V28" s="295" t="s">
        <v>363</v>
      </c>
    </row>
    <row r="29" spans="1:22" ht="28.5">
      <c r="A29" s="216">
        <v>45</v>
      </c>
      <c r="B29" s="207" t="s">
        <v>231</v>
      </c>
      <c r="C29" s="10">
        <v>4197</v>
      </c>
      <c r="D29" s="208">
        <v>0.21448282910874897</v>
      </c>
      <c r="E29" s="10">
        <v>3965</v>
      </c>
      <c r="F29" s="208">
        <v>0.188504326328801</v>
      </c>
      <c r="G29" s="10">
        <v>4005</v>
      </c>
      <c r="H29" s="208">
        <v>0.21952422714317035</v>
      </c>
      <c r="I29" s="10">
        <v>4123</v>
      </c>
      <c r="J29" s="263">
        <v>0.22547303948375808</v>
      </c>
      <c r="K29" s="10">
        <v>4474</v>
      </c>
      <c r="L29" s="208">
        <v>0.22944766398276834</v>
      </c>
      <c r="M29" s="10">
        <v>4054</v>
      </c>
      <c r="N29" s="208">
        <v>0.1893950011679514</v>
      </c>
      <c r="O29" s="10">
        <v>3670</v>
      </c>
      <c r="P29" s="208">
        <v>0.17426400759734093</v>
      </c>
      <c r="Q29" s="10">
        <v>3526</v>
      </c>
      <c r="R29" s="208">
        <v>0.15401415217961037</v>
      </c>
      <c r="S29" s="10">
        <v>2573</v>
      </c>
      <c r="T29" s="208">
        <v>0.1639898024219248</v>
      </c>
      <c r="U29" s="264">
        <v>-0.2702779353374929</v>
      </c>
      <c r="V29" s="295" t="s">
        <v>364</v>
      </c>
    </row>
    <row r="30" spans="1:22" ht="28.5">
      <c r="A30" s="216">
        <v>49</v>
      </c>
      <c r="B30" s="207" t="s">
        <v>232</v>
      </c>
      <c r="C30" s="10">
        <v>156</v>
      </c>
      <c r="D30" s="208">
        <v>0.007972199509403107</v>
      </c>
      <c r="E30" s="10">
        <v>139</v>
      </c>
      <c r="F30" s="208">
        <v>0.006608348388323667</v>
      </c>
      <c r="G30" s="10">
        <v>142</v>
      </c>
      <c r="H30" s="208">
        <v>0.007783380837535628</v>
      </c>
      <c r="I30" s="10">
        <v>144</v>
      </c>
      <c r="J30" s="263">
        <v>0.007874876955047577</v>
      </c>
      <c r="K30" s="10">
        <v>176</v>
      </c>
      <c r="L30" s="208">
        <v>0.009026103902764244</v>
      </c>
      <c r="M30" s="10">
        <v>194</v>
      </c>
      <c r="N30" s="208">
        <v>0.00906330296659659</v>
      </c>
      <c r="O30" s="10">
        <v>255</v>
      </c>
      <c r="P30" s="208">
        <v>0.012108262108262107</v>
      </c>
      <c r="Q30" s="10">
        <v>267</v>
      </c>
      <c r="R30" s="208">
        <v>0.011662444308552459</v>
      </c>
      <c r="S30" s="10">
        <v>175</v>
      </c>
      <c r="T30" s="208">
        <v>0.011153601019757807</v>
      </c>
      <c r="U30" s="264">
        <v>-0.3445692883895131</v>
      </c>
      <c r="V30" s="295" t="s">
        <v>365</v>
      </c>
    </row>
    <row r="31" spans="1:22" ht="15">
      <c r="A31" s="216">
        <v>50</v>
      </c>
      <c r="B31" s="207" t="s">
        <v>233</v>
      </c>
      <c r="C31" s="10">
        <v>60</v>
      </c>
      <c r="D31" s="208">
        <v>0.003066230580539657</v>
      </c>
      <c r="E31" s="10">
        <v>70</v>
      </c>
      <c r="F31" s="208">
        <v>0.003327945231529904</v>
      </c>
      <c r="G31" s="10">
        <v>33</v>
      </c>
      <c r="H31" s="208">
        <v>0.0018088138566103925</v>
      </c>
      <c r="I31" s="10">
        <v>40</v>
      </c>
      <c r="J31" s="263">
        <v>0.002187465820846549</v>
      </c>
      <c r="K31" s="10">
        <v>24</v>
      </c>
      <c r="L31" s="208">
        <v>0.0012308323503769424</v>
      </c>
      <c r="M31" s="10">
        <v>23</v>
      </c>
      <c r="N31" s="208">
        <v>0.0010745153001635132</v>
      </c>
      <c r="O31" s="10">
        <v>22</v>
      </c>
      <c r="P31" s="208">
        <v>0.0010446343779677114</v>
      </c>
      <c r="Q31" s="10">
        <v>34</v>
      </c>
      <c r="R31" s="208">
        <v>0.0014851052677557438</v>
      </c>
      <c r="S31" s="10">
        <v>24</v>
      </c>
      <c r="T31" s="208">
        <v>0.0015296367112810707</v>
      </c>
      <c r="U31" s="264">
        <v>-0.29411764705882354</v>
      </c>
      <c r="V31" s="295" t="s">
        <v>366</v>
      </c>
    </row>
    <row r="32" spans="1:22" ht="15">
      <c r="A32" s="216">
        <v>51</v>
      </c>
      <c r="B32" s="207" t="s">
        <v>234</v>
      </c>
      <c r="C32" s="10">
        <v>27</v>
      </c>
      <c r="D32" s="208">
        <v>0.0013798037612428454</v>
      </c>
      <c r="E32" s="10">
        <v>39</v>
      </c>
      <c r="F32" s="208">
        <v>0.001854140914709518</v>
      </c>
      <c r="G32" s="10">
        <v>27</v>
      </c>
      <c r="H32" s="208">
        <v>0.0014799386099539574</v>
      </c>
      <c r="I32" s="10">
        <v>39</v>
      </c>
      <c r="J32" s="263">
        <v>0.0021327791753253857</v>
      </c>
      <c r="K32" s="10">
        <v>65</v>
      </c>
      <c r="L32" s="208">
        <v>0.0033335042822708856</v>
      </c>
      <c r="M32" s="10">
        <v>32</v>
      </c>
      <c r="N32" s="208">
        <v>0.0014949778089231487</v>
      </c>
      <c r="O32" s="10">
        <v>27</v>
      </c>
      <c r="P32" s="208">
        <v>0.001282051282051282</v>
      </c>
      <c r="Q32" s="10">
        <v>23</v>
      </c>
      <c r="R32" s="208">
        <v>0.001004630034070062</v>
      </c>
      <c r="S32" s="10">
        <v>18</v>
      </c>
      <c r="T32" s="208">
        <v>0.001147227533460803</v>
      </c>
      <c r="U32" s="264">
        <v>-0.21739130434782608</v>
      </c>
      <c r="V32" s="295" t="s">
        <v>367</v>
      </c>
    </row>
    <row r="33" spans="1:22" ht="15">
      <c r="A33" s="216">
        <v>52</v>
      </c>
      <c r="B33" s="207" t="s">
        <v>235</v>
      </c>
      <c r="C33" s="10">
        <v>20</v>
      </c>
      <c r="D33" s="208">
        <v>0.0010220768601798855</v>
      </c>
      <c r="E33" s="10">
        <v>19</v>
      </c>
      <c r="F33" s="208">
        <v>0.0009032994199866882</v>
      </c>
      <c r="G33" s="10">
        <v>19</v>
      </c>
      <c r="H33" s="208">
        <v>0.0010414382810787109</v>
      </c>
      <c r="I33" s="10">
        <v>9</v>
      </c>
      <c r="J33" s="263">
        <v>0.0004921798096904736</v>
      </c>
      <c r="K33" s="10">
        <v>16</v>
      </c>
      <c r="L33" s="208">
        <v>0.000820554900251295</v>
      </c>
      <c r="M33" s="10">
        <v>15</v>
      </c>
      <c r="N33" s="208">
        <v>0.000700770847932726</v>
      </c>
      <c r="O33" s="10">
        <v>15</v>
      </c>
      <c r="P33" s="208">
        <v>0.0007122507122507123</v>
      </c>
      <c r="Q33" s="10">
        <v>10</v>
      </c>
      <c r="R33" s="208">
        <v>0.0004367956669869835</v>
      </c>
      <c r="S33" s="10">
        <v>13</v>
      </c>
      <c r="T33" s="208">
        <v>0.0008285532186105799</v>
      </c>
      <c r="U33" s="264">
        <v>0.3</v>
      </c>
      <c r="V33" s="295" t="s">
        <v>368</v>
      </c>
    </row>
    <row r="34" spans="1:22" ht="15">
      <c r="A34" s="216">
        <v>53</v>
      </c>
      <c r="B34" s="207" t="s">
        <v>236</v>
      </c>
      <c r="C34" s="10">
        <v>1662</v>
      </c>
      <c r="D34" s="208">
        <v>0.08493458708094849</v>
      </c>
      <c r="E34" s="10">
        <v>1874</v>
      </c>
      <c r="F34" s="208">
        <v>0.08909384805552914</v>
      </c>
      <c r="G34" s="10">
        <v>1392</v>
      </c>
      <c r="H34" s="208">
        <v>0.07629905722429292</v>
      </c>
      <c r="I34" s="10">
        <v>1267</v>
      </c>
      <c r="J34" s="263">
        <v>0.06928797987531445</v>
      </c>
      <c r="K34" s="10">
        <v>1479</v>
      </c>
      <c r="L34" s="208">
        <v>0.07585004359197908</v>
      </c>
      <c r="M34" s="10">
        <v>1830</v>
      </c>
      <c r="N34" s="208">
        <v>0.08549404344779257</v>
      </c>
      <c r="O34" s="10">
        <v>1501</v>
      </c>
      <c r="P34" s="208">
        <v>0.07127255460588794</v>
      </c>
      <c r="Q34" s="10">
        <v>1386</v>
      </c>
      <c r="R34" s="208">
        <v>0.060539879444395914</v>
      </c>
      <c r="S34" s="10">
        <v>891</v>
      </c>
      <c r="T34" s="208">
        <v>0.05678776290630975</v>
      </c>
      <c r="U34" s="264">
        <v>-0.35714285714285715</v>
      </c>
      <c r="V34" s="295" t="s">
        <v>369</v>
      </c>
    </row>
    <row r="35" spans="1:22" ht="28.5">
      <c r="A35" s="216">
        <v>59</v>
      </c>
      <c r="B35" s="207" t="s">
        <v>237</v>
      </c>
      <c r="C35" s="10">
        <v>57</v>
      </c>
      <c r="D35" s="208">
        <v>0.002912919051512674</v>
      </c>
      <c r="E35" s="10">
        <v>46</v>
      </c>
      <c r="F35" s="208">
        <v>0.0021869354378625085</v>
      </c>
      <c r="G35" s="10">
        <v>45</v>
      </c>
      <c r="H35" s="208">
        <v>0.0024665643499232623</v>
      </c>
      <c r="I35" s="10">
        <v>26</v>
      </c>
      <c r="J35" s="263">
        <v>0.001421852783550257</v>
      </c>
      <c r="K35" s="10">
        <v>26</v>
      </c>
      <c r="L35" s="208">
        <v>0.0013334017129083542</v>
      </c>
      <c r="M35" s="10">
        <v>51</v>
      </c>
      <c r="N35" s="208">
        <v>0.0023826208829712684</v>
      </c>
      <c r="O35" s="10">
        <v>61</v>
      </c>
      <c r="P35" s="208">
        <v>0.0028964862298195633</v>
      </c>
      <c r="Q35" s="10">
        <v>98</v>
      </c>
      <c r="R35" s="208">
        <v>0.004280597536472438</v>
      </c>
      <c r="S35" s="10">
        <v>55</v>
      </c>
      <c r="T35" s="208">
        <v>0.003505417463352454</v>
      </c>
      <c r="U35" s="264">
        <v>-0.4387755102040816</v>
      </c>
      <c r="V35" s="295" t="s">
        <v>370</v>
      </c>
    </row>
    <row r="36" spans="1:22" ht="15">
      <c r="A36" s="216">
        <v>60</v>
      </c>
      <c r="B36" s="207" t="s">
        <v>238</v>
      </c>
      <c r="C36" s="10">
        <v>32</v>
      </c>
      <c r="D36" s="208">
        <v>0.001635322976287817</v>
      </c>
      <c r="E36" s="10">
        <v>68</v>
      </c>
      <c r="F36" s="208">
        <v>0.003232861082057621</v>
      </c>
      <c r="G36" s="10">
        <v>85</v>
      </c>
      <c r="H36" s="208">
        <v>0.004659065994299496</v>
      </c>
      <c r="I36" s="10">
        <v>99</v>
      </c>
      <c r="J36" s="263">
        <v>0.00541397790659521</v>
      </c>
      <c r="K36" s="10">
        <v>66</v>
      </c>
      <c r="L36" s="208">
        <v>0.0033847889635365918</v>
      </c>
      <c r="M36" s="10">
        <v>67</v>
      </c>
      <c r="N36" s="208">
        <v>0.0031301097874328427</v>
      </c>
      <c r="O36" s="10">
        <v>10</v>
      </c>
      <c r="P36" s="208">
        <v>0.0004748338081671415</v>
      </c>
      <c r="Q36" s="10">
        <v>6</v>
      </c>
      <c r="R36" s="208">
        <v>0.0002620774001921901</v>
      </c>
      <c r="S36" s="10">
        <v>6</v>
      </c>
      <c r="T36" s="208">
        <v>0.0003824091778202677</v>
      </c>
      <c r="U36" s="264">
        <v>0</v>
      </c>
      <c r="V36" s="295" t="s">
        <v>371</v>
      </c>
    </row>
    <row r="37" spans="1:22" ht="15">
      <c r="A37" s="216">
        <v>61</v>
      </c>
      <c r="B37" s="207" t="s">
        <v>239</v>
      </c>
      <c r="C37" s="10">
        <v>25</v>
      </c>
      <c r="D37" s="208">
        <v>0.001277596075224857</v>
      </c>
      <c r="E37" s="10">
        <v>21</v>
      </c>
      <c r="F37" s="208">
        <v>0.0009983835694589711</v>
      </c>
      <c r="G37" s="10">
        <v>41</v>
      </c>
      <c r="H37" s="208">
        <v>0.0022473141854856393</v>
      </c>
      <c r="I37" s="10">
        <v>19</v>
      </c>
      <c r="J37" s="263">
        <v>0.001039046264902111</v>
      </c>
      <c r="K37" s="10">
        <v>29</v>
      </c>
      <c r="L37" s="208">
        <v>0.001487255756705472</v>
      </c>
      <c r="M37" s="10">
        <v>22</v>
      </c>
      <c r="N37" s="208">
        <v>0.0010277972436346647</v>
      </c>
      <c r="O37" s="10">
        <v>10</v>
      </c>
      <c r="P37" s="208">
        <v>0.0004748338081671415</v>
      </c>
      <c r="Q37" s="10">
        <v>16</v>
      </c>
      <c r="R37" s="208">
        <v>0.0006988730671791736</v>
      </c>
      <c r="S37" s="10">
        <v>16</v>
      </c>
      <c r="T37" s="208">
        <v>0.0010197578075207138</v>
      </c>
      <c r="U37" s="264">
        <v>0</v>
      </c>
      <c r="V37" s="295" t="s">
        <v>372</v>
      </c>
    </row>
    <row r="38" spans="1:22" ht="15">
      <c r="A38" s="216">
        <v>62</v>
      </c>
      <c r="B38" s="207" t="s">
        <v>240</v>
      </c>
      <c r="C38" s="10">
        <v>20</v>
      </c>
      <c r="D38" s="208">
        <v>0.0010220768601798855</v>
      </c>
      <c r="E38" s="10">
        <v>39</v>
      </c>
      <c r="F38" s="208">
        <v>0.001854140914709518</v>
      </c>
      <c r="G38" s="10">
        <v>31</v>
      </c>
      <c r="H38" s="208">
        <v>0.0016991887743915807</v>
      </c>
      <c r="I38" s="10">
        <v>32</v>
      </c>
      <c r="J38" s="263">
        <v>0.0017499726566772395</v>
      </c>
      <c r="K38" s="10">
        <v>17</v>
      </c>
      <c r="L38" s="208">
        <v>0.0008718395815170009</v>
      </c>
      <c r="M38" s="10">
        <v>34</v>
      </c>
      <c r="N38" s="208">
        <v>0.0015884139219808455</v>
      </c>
      <c r="O38" s="10">
        <v>27</v>
      </c>
      <c r="P38" s="208">
        <v>0.001282051282051282</v>
      </c>
      <c r="Q38" s="10">
        <v>18</v>
      </c>
      <c r="R38" s="208">
        <v>0.0007862322005765703</v>
      </c>
      <c r="S38" s="10">
        <v>15</v>
      </c>
      <c r="T38" s="208">
        <v>0.0009560229445506692</v>
      </c>
      <c r="U38" s="264">
        <v>-0.16666666666666666</v>
      </c>
      <c r="V38" s="295" t="s">
        <v>373</v>
      </c>
    </row>
    <row r="39" spans="1:22" ht="15">
      <c r="A39" s="216">
        <v>63</v>
      </c>
      <c r="B39" s="207" t="s">
        <v>241</v>
      </c>
      <c r="C39" s="10">
        <v>155</v>
      </c>
      <c r="D39" s="208">
        <v>0.007921095666394113</v>
      </c>
      <c r="E39" s="10">
        <v>138</v>
      </c>
      <c r="F39" s="208">
        <v>0.006560806313587525</v>
      </c>
      <c r="G39" s="10">
        <v>161</v>
      </c>
      <c r="H39" s="208">
        <v>0.008824819118614338</v>
      </c>
      <c r="I39" s="10">
        <v>140</v>
      </c>
      <c r="J39" s="263">
        <v>0.007656130372962922</v>
      </c>
      <c r="K39" s="10">
        <v>110</v>
      </c>
      <c r="L39" s="208">
        <v>0.005641314939227653</v>
      </c>
      <c r="M39" s="10">
        <v>130</v>
      </c>
      <c r="N39" s="208">
        <v>0.006073347348750292</v>
      </c>
      <c r="O39" s="10">
        <v>88</v>
      </c>
      <c r="P39" s="208">
        <v>0.004178537511870846</v>
      </c>
      <c r="Q39" s="10">
        <v>100</v>
      </c>
      <c r="R39" s="208">
        <v>0.004367956669869835</v>
      </c>
      <c r="S39" s="10">
        <v>85</v>
      </c>
      <c r="T39" s="208">
        <v>0.005417463352453792</v>
      </c>
      <c r="U39" s="264">
        <v>-0.15</v>
      </c>
      <c r="V39" s="295" t="s">
        <v>374</v>
      </c>
    </row>
    <row r="40" spans="1:22" ht="15">
      <c r="A40" s="216">
        <v>64</v>
      </c>
      <c r="B40" s="207" t="s">
        <v>242</v>
      </c>
      <c r="C40" s="10">
        <v>1</v>
      </c>
      <c r="D40" s="208">
        <v>5.110384300899428E-05</v>
      </c>
      <c r="E40" s="10">
        <v>4</v>
      </c>
      <c r="F40" s="208">
        <v>0.00019016829894456593</v>
      </c>
      <c r="G40" s="10">
        <v>1</v>
      </c>
      <c r="H40" s="208">
        <v>5.4812541109405835E-05</v>
      </c>
      <c r="I40" s="10">
        <v>2</v>
      </c>
      <c r="J40" s="263">
        <v>0.00010937329104232747</v>
      </c>
      <c r="K40" s="10">
        <v>2</v>
      </c>
      <c r="L40" s="208">
        <v>0.00010256936253141187</v>
      </c>
      <c r="M40" s="10">
        <v>0</v>
      </c>
      <c r="N40" s="208">
        <v>0</v>
      </c>
      <c r="O40" s="10">
        <v>1</v>
      </c>
      <c r="P40" s="208">
        <v>4.748338081671415E-05</v>
      </c>
      <c r="Q40" s="10">
        <v>0</v>
      </c>
      <c r="R40" s="208">
        <v>0</v>
      </c>
      <c r="S40" s="10">
        <v>0</v>
      </c>
      <c r="T40" s="208">
        <v>0</v>
      </c>
      <c r="U40" s="264"/>
      <c r="V40" s="295" t="s">
        <v>375</v>
      </c>
    </row>
    <row r="41" spans="1:22" ht="28.5">
      <c r="A41" s="216">
        <v>69</v>
      </c>
      <c r="B41" s="207" t="s">
        <v>243</v>
      </c>
      <c r="C41" s="10">
        <v>26</v>
      </c>
      <c r="D41" s="208">
        <v>0.0013286999182338512</v>
      </c>
      <c r="E41" s="10">
        <v>22</v>
      </c>
      <c r="F41" s="208">
        <v>0.0010459256441951127</v>
      </c>
      <c r="G41" s="10">
        <v>24</v>
      </c>
      <c r="H41" s="208">
        <v>0.00131550098662574</v>
      </c>
      <c r="I41" s="10">
        <v>15</v>
      </c>
      <c r="J41" s="263">
        <v>0.0008202996828174559</v>
      </c>
      <c r="K41" s="10">
        <v>10</v>
      </c>
      <c r="L41" s="208">
        <v>0.0005128468126570593</v>
      </c>
      <c r="M41" s="10">
        <v>8</v>
      </c>
      <c r="N41" s="208">
        <v>0.0003737444522307872</v>
      </c>
      <c r="O41" s="10">
        <v>10</v>
      </c>
      <c r="P41" s="208">
        <v>0.0004748338081671415</v>
      </c>
      <c r="Q41" s="10">
        <v>7</v>
      </c>
      <c r="R41" s="208">
        <v>0.00030575696689088844</v>
      </c>
      <c r="S41" s="10">
        <v>6</v>
      </c>
      <c r="T41" s="208">
        <v>0.0003824091778202677</v>
      </c>
      <c r="U41" s="264">
        <v>-0.14285714285714285</v>
      </c>
      <c r="V41" s="295" t="s">
        <v>376</v>
      </c>
    </row>
    <row r="42" spans="1:22" ht="15">
      <c r="A42" s="216">
        <v>70</v>
      </c>
      <c r="B42" s="207" t="s">
        <v>244</v>
      </c>
      <c r="C42" s="10">
        <v>126</v>
      </c>
      <c r="D42" s="208">
        <v>0.006439084219133279</v>
      </c>
      <c r="E42" s="10">
        <v>152</v>
      </c>
      <c r="F42" s="208">
        <v>0.007226395359893506</v>
      </c>
      <c r="G42" s="10">
        <v>217</v>
      </c>
      <c r="H42" s="208">
        <v>0.011894321420741066</v>
      </c>
      <c r="I42" s="10">
        <v>184</v>
      </c>
      <c r="J42" s="263">
        <v>0.010062342775894127</v>
      </c>
      <c r="K42" s="10">
        <v>165</v>
      </c>
      <c r="L42" s="208">
        <v>0.00846197240884148</v>
      </c>
      <c r="M42" s="10">
        <v>190</v>
      </c>
      <c r="N42" s="208">
        <v>0.008876430740481197</v>
      </c>
      <c r="O42" s="10">
        <v>212</v>
      </c>
      <c r="P42" s="208">
        <v>0.0100664767331434</v>
      </c>
      <c r="Q42" s="10">
        <v>171</v>
      </c>
      <c r="R42" s="208">
        <v>0.0074692059054774175</v>
      </c>
      <c r="S42" s="10">
        <v>121</v>
      </c>
      <c r="T42" s="208">
        <v>0.007711918419375398</v>
      </c>
      <c r="U42" s="264">
        <v>-0.29239766081871343</v>
      </c>
      <c r="V42" s="295" t="s">
        <v>377</v>
      </c>
    </row>
    <row r="43" spans="1:22" ht="15">
      <c r="A43" s="216">
        <v>71</v>
      </c>
      <c r="B43" s="207" t="s">
        <v>245</v>
      </c>
      <c r="C43" s="10">
        <v>1069</v>
      </c>
      <c r="D43" s="208">
        <v>0.05463000817661488</v>
      </c>
      <c r="E43" s="10">
        <v>1259</v>
      </c>
      <c r="F43" s="208">
        <v>0.05985547209280213</v>
      </c>
      <c r="G43" s="10">
        <v>1029</v>
      </c>
      <c r="H43" s="208">
        <v>0.056402104801578604</v>
      </c>
      <c r="I43" s="10">
        <v>831</v>
      </c>
      <c r="J43" s="263">
        <v>0.04544460242808706</v>
      </c>
      <c r="K43" s="10">
        <v>896</v>
      </c>
      <c r="L43" s="208">
        <v>0.045951074414072514</v>
      </c>
      <c r="M43" s="10">
        <v>1182</v>
      </c>
      <c r="N43" s="208">
        <v>0.05522074281709881</v>
      </c>
      <c r="O43" s="10">
        <v>1153</v>
      </c>
      <c r="P43" s="208">
        <v>0.05474833808167141</v>
      </c>
      <c r="Q43" s="10">
        <v>1155</v>
      </c>
      <c r="R43" s="208">
        <v>0.05044989953699659</v>
      </c>
      <c r="S43" s="10">
        <v>663</v>
      </c>
      <c r="T43" s="208">
        <v>0.042256214149139576</v>
      </c>
      <c r="U43" s="264">
        <v>-0.42597402597402595</v>
      </c>
      <c r="V43" s="295" t="s">
        <v>378</v>
      </c>
    </row>
    <row r="44" spans="1:22" ht="28.5">
      <c r="A44" s="216">
        <v>72</v>
      </c>
      <c r="B44" s="207" t="s">
        <v>246</v>
      </c>
      <c r="C44" s="10">
        <v>8</v>
      </c>
      <c r="D44" s="208">
        <v>0.0004088307440719542</v>
      </c>
      <c r="E44" s="10">
        <v>8</v>
      </c>
      <c r="F44" s="208">
        <v>0.00038033659788913187</v>
      </c>
      <c r="G44" s="10">
        <v>9</v>
      </c>
      <c r="H44" s="208">
        <v>0.0004933128699846524</v>
      </c>
      <c r="I44" s="10">
        <v>7</v>
      </c>
      <c r="J44" s="263">
        <v>0.0003828065186481461</v>
      </c>
      <c r="K44" s="10">
        <v>16</v>
      </c>
      <c r="L44" s="208">
        <v>0.000820554900251295</v>
      </c>
      <c r="M44" s="10">
        <v>5</v>
      </c>
      <c r="N44" s="208">
        <v>0.000233590282644242</v>
      </c>
      <c r="O44" s="10">
        <v>5</v>
      </c>
      <c r="P44" s="208">
        <v>0.00023741690408357076</v>
      </c>
      <c r="Q44" s="10">
        <v>5</v>
      </c>
      <c r="R44" s="208">
        <v>0.00021839783349349176</v>
      </c>
      <c r="S44" s="10">
        <v>2</v>
      </c>
      <c r="T44" s="208">
        <v>0.00012746972594008922</v>
      </c>
      <c r="U44" s="264">
        <v>-0.6</v>
      </c>
      <c r="V44" s="295" t="s">
        <v>379</v>
      </c>
    </row>
    <row r="45" spans="1:22" ht="15">
      <c r="A45" s="216">
        <v>73</v>
      </c>
      <c r="B45" s="207" t="s">
        <v>247</v>
      </c>
      <c r="C45" s="10">
        <v>87</v>
      </c>
      <c r="D45" s="208">
        <v>0.004446034341782502</v>
      </c>
      <c r="E45" s="10">
        <v>58</v>
      </c>
      <c r="F45" s="208">
        <v>0.002757440334696206</v>
      </c>
      <c r="G45" s="10">
        <v>56</v>
      </c>
      <c r="H45" s="208">
        <v>0.0030695023021267264</v>
      </c>
      <c r="I45" s="10">
        <v>49</v>
      </c>
      <c r="J45" s="263">
        <v>0.002679645630537023</v>
      </c>
      <c r="K45" s="10">
        <v>108</v>
      </c>
      <c r="L45" s="208">
        <v>0.0055387455766962405</v>
      </c>
      <c r="M45" s="10">
        <v>50</v>
      </c>
      <c r="N45" s="208">
        <v>0.00233590282644242</v>
      </c>
      <c r="O45" s="10">
        <v>82</v>
      </c>
      <c r="P45" s="208">
        <v>0.00389363722697056</v>
      </c>
      <c r="Q45" s="10">
        <v>76</v>
      </c>
      <c r="R45" s="208">
        <v>0.0033196470691010745</v>
      </c>
      <c r="S45" s="10">
        <v>54</v>
      </c>
      <c r="T45" s="208">
        <v>0.0034416826003824093</v>
      </c>
      <c r="U45" s="264">
        <v>-0.2894736842105263</v>
      </c>
      <c r="V45" s="295" t="s">
        <v>380</v>
      </c>
    </row>
    <row r="46" spans="1:22" ht="28.5">
      <c r="A46" s="216">
        <v>79</v>
      </c>
      <c r="B46" s="207" t="s">
        <v>248</v>
      </c>
      <c r="C46" s="10">
        <v>27</v>
      </c>
      <c r="D46" s="208">
        <v>0.0013798037612428454</v>
      </c>
      <c r="E46" s="10">
        <v>38</v>
      </c>
      <c r="F46" s="208">
        <v>0.0018065988399733764</v>
      </c>
      <c r="G46" s="10">
        <v>33</v>
      </c>
      <c r="H46" s="208">
        <v>0.0018088138566103925</v>
      </c>
      <c r="I46" s="10">
        <v>55</v>
      </c>
      <c r="J46" s="263">
        <v>0.0030077655036640054</v>
      </c>
      <c r="K46" s="10">
        <v>54</v>
      </c>
      <c r="L46" s="208">
        <v>0.0027693727883481203</v>
      </c>
      <c r="M46" s="10">
        <v>61</v>
      </c>
      <c r="N46" s="208">
        <v>0.0028498014482597526</v>
      </c>
      <c r="O46" s="10">
        <v>16</v>
      </c>
      <c r="P46" s="208">
        <v>0.0007597340930674264</v>
      </c>
      <c r="Q46" s="10">
        <v>15</v>
      </c>
      <c r="R46" s="208">
        <v>0.0006551935004804752</v>
      </c>
      <c r="S46" s="10">
        <v>15</v>
      </c>
      <c r="T46" s="208">
        <v>0.0009560229445506692</v>
      </c>
      <c r="U46" s="264">
        <v>0</v>
      </c>
      <c r="V46" s="295" t="s">
        <v>381</v>
      </c>
    </row>
    <row r="47" spans="1:22" ht="15">
      <c r="A47" s="216">
        <v>80</v>
      </c>
      <c r="B47" s="207" t="s">
        <v>249</v>
      </c>
      <c r="C47" s="10">
        <v>25</v>
      </c>
      <c r="D47" s="208">
        <v>0.001277596075224857</v>
      </c>
      <c r="E47" s="10">
        <v>30</v>
      </c>
      <c r="F47" s="208">
        <v>0.0014262622420842446</v>
      </c>
      <c r="G47" s="10">
        <v>29</v>
      </c>
      <c r="H47" s="208">
        <v>0.0015895636921727692</v>
      </c>
      <c r="I47" s="10">
        <v>32</v>
      </c>
      <c r="J47" s="263">
        <v>0.0017499726566772395</v>
      </c>
      <c r="K47" s="10">
        <v>27</v>
      </c>
      <c r="L47" s="208">
        <v>0.0013846863941740601</v>
      </c>
      <c r="M47" s="10">
        <v>19</v>
      </c>
      <c r="N47" s="208">
        <v>0.0008876430740481195</v>
      </c>
      <c r="O47" s="10">
        <v>35</v>
      </c>
      <c r="P47" s="208">
        <v>0.0016619183285849952</v>
      </c>
      <c r="Q47" s="10">
        <v>56</v>
      </c>
      <c r="R47" s="208">
        <v>0.0024460557351271076</v>
      </c>
      <c r="S47" s="10">
        <v>34</v>
      </c>
      <c r="T47" s="208">
        <v>0.002166985340981517</v>
      </c>
      <c r="U47" s="264">
        <v>-0.39285714285714285</v>
      </c>
      <c r="V47" s="295" t="s">
        <v>382</v>
      </c>
    </row>
    <row r="48" spans="1:22" ht="15">
      <c r="A48" s="216">
        <v>81</v>
      </c>
      <c r="B48" s="207" t="s">
        <v>250</v>
      </c>
      <c r="C48" s="10">
        <v>15</v>
      </c>
      <c r="D48" s="208">
        <v>0.0007665576451349142</v>
      </c>
      <c r="E48" s="10">
        <v>28</v>
      </c>
      <c r="F48" s="208">
        <v>0.0013311780926119616</v>
      </c>
      <c r="G48" s="10">
        <v>9</v>
      </c>
      <c r="H48" s="208">
        <v>0.0004933128699846524</v>
      </c>
      <c r="I48" s="10">
        <v>18</v>
      </c>
      <c r="J48" s="263">
        <v>0.0009843596193809471</v>
      </c>
      <c r="K48" s="10">
        <v>11</v>
      </c>
      <c r="L48" s="208">
        <v>0.0005641314939227653</v>
      </c>
      <c r="M48" s="10">
        <v>18</v>
      </c>
      <c r="N48" s="208">
        <v>0.0008409250175192712</v>
      </c>
      <c r="O48" s="10">
        <v>7</v>
      </c>
      <c r="P48" s="208">
        <v>0.00033238366571699906</v>
      </c>
      <c r="Q48" s="10">
        <v>11</v>
      </c>
      <c r="R48" s="208">
        <v>0.0004804752336856818</v>
      </c>
      <c r="S48" s="10">
        <v>10</v>
      </c>
      <c r="T48" s="208">
        <v>0.0006373486297004461</v>
      </c>
      <c r="U48" s="264">
        <v>-0.09090909090909091</v>
      </c>
      <c r="V48" s="295" t="s">
        <v>383</v>
      </c>
    </row>
    <row r="49" spans="1:22" ht="15">
      <c r="A49" s="216">
        <v>82</v>
      </c>
      <c r="B49" s="207" t="s">
        <v>251</v>
      </c>
      <c r="C49" s="10">
        <v>8</v>
      </c>
      <c r="D49" s="208">
        <v>0.0004088307440719542</v>
      </c>
      <c r="E49" s="10">
        <v>10</v>
      </c>
      <c r="F49" s="208">
        <v>0.00047542074736141483</v>
      </c>
      <c r="G49" s="10">
        <v>5</v>
      </c>
      <c r="H49" s="208">
        <v>0.00027406270554702916</v>
      </c>
      <c r="I49" s="10">
        <v>13</v>
      </c>
      <c r="J49" s="263">
        <v>0.0007109263917751285</v>
      </c>
      <c r="K49" s="10">
        <v>9</v>
      </c>
      <c r="L49" s="208">
        <v>0.0004615621313913534</v>
      </c>
      <c r="M49" s="10">
        <v>8</v>
      </c>
      <c r="N49" s="208">
        <v>0.0003737444522307872</v>
      </c>
      <c r="O49" s="10">
        <v>21</v>
      </c>
      <c r="P49" s="208">
        <v>0.0009971509971509972</v>
      </c>
      <c r="Q49" s="10">
        <v>12</v>
      </c>
      <c r="R49" s="208">
        <v>0.0005241548003843802</v>
      </c>
      <c r="S49" s="10">
        <v>14</v>
      </c>
      <c r="T49" s="208">
        <v>0.0008922880815806246</v>
      </c>
      <c r="U49" s="264">
        <v>0.16666666666666666</v>
      </c>
      <c r="V49" s="295" t="s">
        <v>384</v>
      </c>
    </row>
    <row r="50" spans="1:22" ht="15">
      <c r="A50" s="216">
        <v>83</v>
      </c>
      <c r="B50" s="207" t="s">
        <v>252</v>
      </c>
      <c r="C50" s="10">
        <v>193</v>
      </c>
      <c r="D50" s="208">
        <v>0.009863041700735896</v>
      </c>
      <c r="E50" s="10">
        <v>161</v>
      </c>
      <c r="F50" s="208">
        <v>0.007654274032518779</v>
      </c>
      <c r="G50" s="10">
        <v>111</v>
      </c>
      <c r="H50" s="208">
        <v>0.006084192063144048</v>
      </c>
      <c r="I50" s="10">
        <v>126</v>
      </c>
      <c r="J50" s="263">
        <v>0.00689051733566663</v>
      </c>
      <c r="K50" s="10">
        <v>138</v>
      </c>
      <c r="L50" s="208">
        <v>0.007077286014667419</v>
      </c>
      <c r="M50" s="10">
        <v>145</v>
      </c>
      <c r="N50" s="208">
        <v>0.006774118196683018</v>
      </c>
      <c r="O50" s="10">
        <v>123</v>
      </c>
      <c r="P50" s="208">
        <v>0.005840455840455841</v>
      </c>
      <c r="Q50" s="10">
        <v>98</v>
      </c>
      <c r="R50" s="208">
        <v>0.004280597536472438</v>
      </c>
      <c r="S50" s="10">
        <v>57</v>
      </c>
      <c r="T50" s="208">
        <v>0.003632887189292543</v>
      </c>
      <c r="U50" s="264">
        <v>-0.41836734693877553</v>
      </c>
      <c r="V50" s="295" t="s">
        <v>385</v>
      </c>
    </row>
    <row r="51" spans="1:22" ht="28.5">
      <c r="A51" s="216">
        <v>89</v>
      </c>
      <c r="B51" s="207" t="s">
        <v>253</v>
      </c>
      <c r="C51" s="10">
        <v>32</v>
      </c>
      <c r="D51" s="208">
        <v>0.001635322976287817</v>
      </c>
      <c r="E51" s="10">
        <v>41</v>
      </c>
      <c r="F51" s="208">
        <v>0.001949225064181801</v>
      </c>
      <c r="G51" s="10">
        <v>26</v>
      </c>
      <c r="H51" s="208">
        <v>0.0014251260688445517</v>
      </c>
      <c r="I51" s="10">
        <v>16</v>
      </c>
      <c r="J51" s="263">
        <v>0.0008749863283386198</v>
      </c>
      <c r="K51" s="10">
        <v>25</v>
      </c>
      <c r="L51" s="208">
        <v>0.0012821170316426483</v>
      </c>
      <c r="M51" s="10">
        <v>33</v>
      </c>
      <c r="N51" s="208">
        <v>0.0015416958654519972</v>
      </c>
      <c r="O51" s="10">
        <v>168</v>
      </c>
      <c r="P51" s="208">
        <v>0.007977207977207978</v>
      </c>
      <c r="Q51" s="10">
        <v>207</v>
      </c>
      <c r="R51" s="208">
        <v>0.009041670306630558</v>
      </c>
      <c r="S51" s="10">
        <v>124</v>
      </c>
      <c r="T51" s="208">
        <v>0.007903123008285532</v>
      </c>
      <c r="U51" s="264">
        <v>-0.40096618357487923</v>
      </c>
      <c r="V51" s="295" t="s">
        <v>386</v>
      </c>
    </row>
    <row r="52" spans="1:22" ht="15.75" thickBot="1">
      <c r="A52" s="218">
        <v>99</v>
      </c>
      <c r="B52" s="211" t="s">
        <v>254</v>
      </c>
      <c r="C52" s="11">
        <v>953</v>
      </c>
      <c r="D52" s="212">
        <v>0.048701962387571546</v>
      </c>
      <c r="E52" s="11">
        <v>996</v>
      </c>
      <c r="F52" s="212">
        <v>0.04735190643719692</v>
      </c>
      <c r="G52" s="11">
        <v>771</v>
      </c>
      <c r="H52" s="212">
        <v>0.042260469195351896</v>
      </c>
      <c r="I52" s="11">
        <v>899</v>
      </c>
      <c r="J52" s="267">
        <v>0.049163294323526195</v>
      </c>
      <c r="K52" s="11">
        <v>1064</v>
      </c>
      <c r="L52" s="212">
        <v>0.054566900866711114</v>
      </c>
      <c r="M52" s="11">
        <v>1160</v>
      </c>
      <c r="N52" s="212">
        <v>0.054192945573464144</v>
      </c>
      <c r="O52" s="11">
        <v>1186</v>
      </c>
      <c r="P52" s="212">
        <v>0.05631528964862298</v>
      </c>
      <c r="Q52" s="11">
        <v>1177</v>
      </c>
      <c r="R52" s="212">
        <v>0.05141085000436796</v>
      </c>
      <c r="S52" s="11">
        <v>973</v>
      </c>
      <c r="T52" s="212">
        <v>0.06201402166985341</v>
      </c>
      <c r="U52" s="268">
        <v>-0.17332200509770604</v>
      </c>
      <c r="V52" s="295" t="s">
        <v>387</v>
      </c>
    </row>
    <row r="53" spans="1:23" ht="15.75" thickBot="1">
      <c r="A53" s="353" t="s">
        <v>255</v>
      </c>
      <c r="B53" s="368"/>
      <c r="C53" s="12">
        <v>19568</v>
      </c>
      <c r="D53" s="9">
        <v>1</v>
      </c>
      <c r="E53" s="12">
        <v>21034</v>
      </c>
      <c r="F53" s="65">
        <v>1</v>
      </c>
      <c r="G53" s="12">
        <v>18244</v>
      </c>
      <c r="H53" s="65">
        <v>1</v>
      </c>
      <c r="I53" s="12">
        <v>18286</v>
      </c>
      <c r="J53" s="66">
        <v>1</v>
      </c>
      <c r="K53" s="12">
        <v>19499</v>
      </c>
      <c r="L53" s="65">
        <v>1</v>
      </c>
      <c r="M53" s="12">
        <v>21405</v>
      </c>
      <c r="N53" s="65">
        <v>1.0000000000000002</v>
      </c>
      <c r="O53" s="12">
        <v>21060</v>
      </c>
      <c r="P53" s="65">
        <v>1</v>
      </c>
      <c r="Q53" s="12">
        <v>22894</v>
      </c>
      <c r="R53" s="65">
        <v>1</v>
      </c>
      <c r="S53" s="12">
        <v>15690</v>
      </c>
      <c r="T53" s="65">
        <v>0.9999999999999997</v>
      </c>
      <c r="U53" s="67">
        <v>-0.31466759849742293</v>
      </c>
      <c r="W53" s="306">
        <f>SUM(S6:S52)</f>
        <v>15690</v>
      </c>
    </row>
    <row r="54" spans="1:22" ht="15.75" thickBot="1">
      <c r="A54" s="220" t="s">
        <v>36</v>
      </c>
      <c r="B54" s="259" t="s">
        <v>256</v>
      </c>
      <c r="C54" s="72">
        <v>2445</v>
      </c>
      <c r="D54" s="201">
        <f>C54/C53</f>
        <v>0.12494889615699101</v>
      </c>
      <c r="E54" s="72">
        <v>2759</v>
      </c>
      <c r="F54" s="201">
        <f>E54/E53</f>
        <v>0.13116858419701435</v>
      </c>
      <c r="G54" s="72">
        <v>2426</v>
      </c>
      <c r="H54" s="201">
        <f>G54/G53</f>
        <v>0.13297522473141854</v>
      </c>
      <c r="I54" s="10">
        <v>2486</v>
      </c>
      <c r="J54" s="271">
        <f>I54/I53</f>
        <v>0.13595100076561303</v>
      </c>
      <c r="K54" s="72">
        <v>2848</v>
      </c>
      <c r="L54" s="201">
        <v>0.1460587722447305</v>
      </c>
      <c r="M54" s="72">
        <v>3221</v>
      </c>
      <c r="N54" s="201">
        <v>0.15047886007942068</v>
      </c>
      <c r="O54" s="72">
        <v>3329</v>
      </c>
      <c r="P54" s="201">
        <v>0.15807217473884141</v>
      </c>
      <c r="Q54" s="72">
        <v>3535</v>
      </c>
      <c r="R54" s="201">
        <v>0.15440726827989867</v>
      </c>
      <c r="S54" s="72">
        <v>2230</v>
      </c>
      <c r="T54" s="201">
        <v>0.14212874442319948</v>
      </c>
      <c r="U54" s="270">
        <v>-0.36916548797736914</v>
      </c>
      <c r="V54" s="295" t="s">
        <v>388</v>
      </c>
    </row>
    <row r="55" spans="1:23" ht="15.75" thickBot="1">
      <c r="A55" s="427" t="s">
        <v>89</v>
      </c>
      <c r="B55" s="354"/>
      <c r="C55" s="44">
        <v>22013</v>
      </c>
      <c r="D55" s="9"/>
      <c r="E55" s="44">
        <v>23793</v>
      </c>
      <c r="F55" s="9"/>
      <c r="G55" s="44">
        <v>20670</v>
      </c>
      <c r="H55" s="9"/>
      <c r="I55" s="12">
        <v>20772</v>
      </c>
      <c r="J55" s="68"/>
      <c r="K55" s="44">
        <v>22347</v>
      </c>
      <c r="L55" s="9"/>
      <c r="M55" s="44">
        <v>24627</v>
      </c>
      <c r="N55" s="9"/>
      <c r="O55" s="44">
        <v>24389</v>
      </c>
      <c r="P55" s="9"/>
      <c r="Q55" s="44">
        <v>26429</v>
      </c>
      <c r="R55" s="9"/>
      <c r="S55" s="44">
        <v>17920</v>
      </c>
      <c r="T55" s="9"/>
      <c r="U55" s="67">
        <v>-0.3219569412387907</v>
      </c>
      <c r="V55" s="296" t="s">
        <v>116</v>
      </c>
      <c r="W55" s="306">
        <f>SUM(S53:S54)</f>
        <v>17920</v>
      </c>
    </row>
    <row r="56" spans="1:21" ht="15">
      <c r="A56" s="88"/>
      <c r="B56" s="88"/>
      <c r="C56" s="260">
        <f>SUM(C53:C54)</f>
        <v>22013</v>
      </c>
      <c r="D56" s="223"/>
      <c r="E56" s="260">
        <f>SUM(E53:E54)</f>
        <v>23793</v>
      </c>
      <c r="F56" s="223"/>
      <c r="G56" s="260">
        <f>SUM(G53:G54)</f>
        <v>20670</v>
      </c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</row>
    <row r="57" spans="1:21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64"/>
    </row>
    <row r="58" spans="1:21" ht="15">
      <c r="A58" s="90" t="s">
        <v>257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133"/>
      <c r="P58" s="90"/>
      <c r="Q58" s="133"/>
      <c r="R58" s="90"/>
      <c r="S58" s="133"/>
      <c r="T58" s="90"/>
      <c r="U58" s="164"/>
    </row>
    <row r="59" spans="1:21" ht="15">
      <c r="A59" s="90" t="s">
        <v>258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164"/>
    </row>
    <row r="60" spans="1:21" ht="15">
      <c r="A60" s="90" t="s">
        <v>259</v>
      </c>
      <c r="B60" s="90"/>
      <c r="C60" s="90"/>
      <c r="D60" s="90"/>
      <c r="E60" s="90"/>
      <c r="F60" s="90"/>
      <c r="G60" s="90"/>
      <c r="H60" s="90"/>
      <c r="I60" s="90">
        <f>SUM(I53:I54)</f>
        <v>20772</v>
      </c>
      <c r="J60" s="90"/>
      <c r="K60" s="133">
        <f>SUM(K53:K54)</f>
        <v>22347</v>
      </c>
      <c r="L60" s="90"/>
      <c r="M60" s="324">
        <f>SUM(M53:M54)</f>
        <v>24626</v>
      </c>
      <c r="N60" s="90"/>
      <c r="O60" s="90">
        <f>SUM(O53:O54)</f>
        <v>24389</v>
      </c>
      <c r="P60" s="90"/>
      <c r="Q60" s="90">
        <f>SUM(Q53:Q54)</f>
        <v>26429</v>
      </c>
      <c r="R60" s="90"/>
      <c r="S60" s="90">
        <f>SUM(S53:S54)</f>
        <v>17920</v>
      </c>
      <c r="T60" s="90"/>
      <c r="U60" s="164"/>
    </row>
    <row r="61" spans="1:21" ht="15">
      <c r="A61" s="90" t="s">
        <v>260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164"/>
    </row>
    <row r="62" spans="1:21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14"/>
    </row>
    <row r="63" spans="1:21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14"/>
    </row>
    <row r="64" spans="1:21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14"/>
    </row>
  </sheetData>
  <sheetProtection/>
  <mergeCells count="17">
    <mergeCell ref="A55:B55"/>
    <mergeCell ref="A1:U1"/>
    <mergeCell ref="A2:U2"/>
    <mergeCell ref="I4:J4"/>
    <mergeCell ref="S4:T4"/>
    <mergeCell ref="C4:D4"/>
    <mergeCell ref="E4:F4"/>
    <mergeCell ref="U3:U5"/>
    <mergeCell ref="C3:T3"/>
    <mergeCell ref="B3:B5"/>
    <mergeCell ref="Q4:R4"/>
    <mergeCell ref="A3:A5"/>
    <mergeCell ref="M4:N4"/>
    <mergeCell ref="G4:H4"/>
    <mergeCell ref="K4:L4"/>
    <mergeCell ref="A53:B53"/>
    <mergeCell ref="O4:P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60"/>
  <sheetViews>
    <sheetView zoomScale="70" zoomScaleNormal="70" zoomScalePageLayoutView="0" workbookViewId="0" topLeftCell="A1">
      <selection activeCell="A1" sqref="A1:U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20" width="11.8515625" style="69" customWidth="1"/>
    <col min="21" max="21" width="12.421875" style="69" customWidth="1"/>
    <col min="22" max="16384" width="11.421875" style="69" customWidth="1"/>
  </cols>
  <sheetData>
    <row r="1" spans="1:21" ht="24.75" customHeight="1" thickBot="1" thickTop="1">
      <c r="A1" s="348" t="s">
        <v>266</v>
      </c>
      <c r="B1" s="349"/>
      <c r="C1" s="349"/>
      <c r="D1" s="349"/>
      <c r="E1" s="349"/>
      <c r="F1" s="349"/>
      <c r="G1" s="349"/>
      <c r="H1" s="349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1"/>
    </row>
    <row r="2" spans="1:21" ht="24.75" customHeight="1" thickBot="1" thickTop="1">
      <c r="A2" s="348" t="s">
        <v>392</v>
      </c>
      <c r="B2" s="349"/>
      <c r="C2" s="349"/>
      <c r="D2" s="349"/>
      <c r="E2" s="349"/>
      <c r="F2" s="349"/>
      <c r="G2" s="349"/>
      <c r="H2" s="349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1"/>
    </row>
    <row r="3" spans="1:21" ht="24.75" customHeight="1" thickBot="1" thickTop="1">
      <c r="A3" s="339" t="s">
        <v>32</v>
      </c>
      <c r="B3" s="342" t="s">
        <v>33</v>
      </c>
      <c r="C3" s="345" t="s">
        <v>269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36" t="s">
        <v>391</v>
      </c>
    </row>
    <row r="4" spans="1:21" ht="19.5" customHeight="1">
      <c r="A4" s="340"/>
      <c r="B4" s="343"/>
      <c r="C4" s="352">
        <v>2012</v>
      </c>
      <c r="D4" s="347"/>
      <c r="E4" s="346">
        <v>2013</v>
      </c>
      <c r="F4" s="347"/>
      <c r="G4" s="346">
        <v>2014</v>
      </c>
      <c r="H4" s="347"/>
      <c r="I4" s="346">
        <v>2015</v>
      </c>
      <c r="J4" s="347"/>
      <c r="K4" s="346">
        <v>2016</v>
      </c>
      <c r="L4" s="347"/>
      <c r="M4" s="346">
        <v>2017</v>
      </c>
      <c r="N4" s="347"/>
      <c r="O4" s="346">
        <v>2018</v>
      </c>
      <c r="P4" s="347"/>
      <c r="Q4" s="346">
        <v>2019</v>
      </c>
      <c r="R4" s="347"/>
      <c r="S4" s="346">
        <v>2020</v>
      </c>
      <c r="T4" s="347"/>
      <c r="U4" s="337"/>
    </row>
    <row r="5" spans="1:21" ht="19.5" customHeight="1" thickBot="1">
      <c r="A5" s="341"/>
      <c r="B5" s="344"/>
      <c r="C5" s="151" t="s">
        <v>34</v>
      </c>
      <c r="D5" s="77" t="s">
        <v>35</v>
      </c>
      <c r="E5" s="36" t="s">
        <v>34</v>
      </c>
      <c r="F5" s="77" t="s">
        <v>35</v>
      </c>
      <c r="G5" s="36" t="s">
        <v>34</v>
      </c>
      <c r="H5" s="77" t="s">
        <v>35</v>
      </c>
      <c r="I5" s="36" t="s">
        <v>34</v>
      </c>
      <c r="J5" s="77" t="s">
        <v>35</v>
      </c>
      <c r="K5" s="36" t="s">
        <v>34</v>
      </c>
      <c r="L5" s="77" t="s">
        <v>35</v>
      </c>
      <c r="M5" s="36" t="s">
        <v>34</v>
      </c>
      <c r="N5" s="77" t="s">
        <v>35</v>
      </c>
      <c r="O5" s="36" t="s">
        <v>34</v>
      </c>
      <c r="P5" s="77" t="s">
        <v>35</v>
      </c>
      <c r="Q5" s="36" t="s">
        <v>34</v>
      </c>
      <c r="R5" s="77" t="s">
        <v>35</v>
      </c>
      <c r="S5" s="36" t="s">
        <v>34</v>
      </c>
      <c r="T5" s="77" t="s">
        <v>35</v>
      </c>
      <c r="U5" s="338"/>
    </row>
    <row r="6" spans="1:22" ht="15">
      <c r="A6" s="289" t="s">
        <v>36</v>
      </c>
      <c r="B6" s="203" t="s">
        <v>37</v>
      </c>
      <c r="C6" s="59">
        <v>904</v>
      </c>
      <c r="D6" s="204">
        <v>0.04106664243855904</v>
      </c>
      <c r="E6" s="59">
        <v>1088</v>
      </c>
      <c r="F6" s="204">
        <v>0.0457277350481234</v>
      </c>
      <c r="G6" s="59">
        <v>1210</v>
      </c>
      <c r="H6" s="204">
        <v>0.05853894533139816</v>
      </c>
      <c r="I6" s="59">
        <v>1330</v>
      </c>
      <c r="J6" s="204">
        <v>0.06402849990371653</v>
      </c>
      <c r="K6" s="59">
        <v>1390</v>
      </c>
      <c r="L6" s="204">
        <v>0.06220074282901508</v>
      </c>
      <c r="M6" s="59">
        <v>1498</v>
      </c>
      <c r="N6" s="204">
        <v>0.06082754700125878</v>
      </c>
      <c r="O6" s="59">
        <v>1583</v>
      </c>
      <c r="P6" s="204">
        <v>0.0649063102218213</v>
      </c>
      <c r="Q6" s="59">
        <v>1705</v>
      </c>
      <c r="R6" s="204">
        <v>0.06451246736539408</v>
      </c>
      <c r="S6" s="59">
        <v>1133</v>
      </c>
      <c r="T6" s="204">
        <v>0.06322544642857143</v>
      </c>
      <c r="U6" s="205">
        <v>-0.33548387096774196</v>
      </c>
      <c r="V6" s="73" t="s">
        <v>270</v>
      </c>
    </row>
    <row r="7" spans="1:22" ht="15">
      <c r="A7" s="206">
        <v>10</v>
      </c>
      <c r="B7" s="207" t="s">
        <v>38</v>
      </c>
      <c r="C7" s="10">
        <v>3</v>
      </c>
      <c r="D7" s="208">
        <v>0.0001362831054376959</v>
      </c>
      <c r="E7" s="10">
        <v>5</v>
      </c>
      <c r="F7" s="208">
        <v>0.00021014584121380238</v>
      </c>
      <c r="G7" s="10">
        <v>2</v>
      </c>
      <c r="H7" s="208">
        <v>9.675858732462506E-05</v>
      </c>
      <c r="I7" s="10">
        <v>5</v>
      </c>
      <c r="J7" s="208">
        <v>0.00024070864625457347</v>
      </c>
      <c r="K7" s="10">
        <v>10</v>
      </c>
      <c r="L7" s="208">
        <v>0.0004474873584821229</v>
      </c>
      <c r="M7" s="10">
        <v>3</v>
      </c>
      <c r="N7" s="208">
        <v>0.00012181751735899622</v>
      </c>
      <c r="O7" s="10">
        <v>2</v>
      </c>
      <c r="P7" s="208">
        <v>8.200418221329287E-05</v>
      </c>
      <c r="Q7" s="10">
        <v>3</v>
      </c>
      <c r="R7" s="208">
        <v>0.00011351167278368459</v>
      </c>
      <c r="S7" s="10">
        <v>5</v>
      </c>
      <c r="T7" s="208">
        <v>0.00027901785714285713</v>
      </c>
      <c r="U7" s="209">
        <v>0.6666666666666666</v>
      </c>
      <c r="V7" s="73" t="s">
        <v>271</v>
      </c>
    </row>
    <row r="8" spans="1:22" ht="28.5">
      <c r="A8" s="206">
        <v>11</v>
      </c>
      <c r="B8" s="207" t="s">
        <v>39</v>
      </c>
      <c r="C8" s="10">
        <v>3</v>
      </c>
      <c r="D8" s="208">
        <v>0.0001362831054376959</v>
      </c>
      <c r="E8" s="10">
        <v>3</v>
      </c>
      <c r="F8" s="208">
        <v>0.00012608750472828143</v>
      </c>
      <c r="G8" s="10">
        <v>0</v>
      </c>
      <c r="H8" s="208">
        <v>0</v>
      </c>
      <c r="I8" s="10">
        <v>0</v>
      </c>
      <c r="J8" s="208">
        <v>0</v>
      </c>
      <c r="K8" s="10">
        <v>1</v>
      </c>
      <c r="L8" s="208">
        <v>4.47487358482123E-05</v>
      </c>
      <c r="M8" s="10">
        <v>5</v>
      </c>
      <c r="N8" s="208">
        <v>0.00020302919559832703</v>
      </c>
      <c r="O8" s="10">
        <v>2</v>
      </c>
      <c r="P8" s="208">
        <v>8.200418221329287E-05</v>
      </c>
      <c r="Q8" s="10">
        <v>0</v>
      </c>
      <c r="R8" s="208">
        <v>0</v>
      </c>
      <c r="S8" s="10">
        <v>1</v>
      </c>
      <c r="T8" s="208">
        <v>5.580357142857143E-05</v>
      </c>
      <c r="U8" s="209"/>
      <c r="V8" s="73" t="s">
        <v>272</v>
      </c>
    </row>
    <row r="9" spans="1:22" ht="15">
      <c r="A9" s="206">
        <v>12</v>
      </c>
      <c r="B9" s="207" t="s">
        <v>40</v>
      </c>
      <c r="C9" s="10">
        <v>2</v>
      </c>
      <c r="D9" s="208">
        <v>9.08554036251306E-05</v>
      </c>
      <c r="E9" s="10">
        <v>9</v>
      </c>
      <c r="F9" s="208">
        <v>0.00037826251418484426</v>
      </c>
      <c r="G9" s="10">
        <v>2</v>
      </c>
      <c r="H9" s="208">
        <v>9.675858732462506E-05</v>
      </c>
      <c r="I9" s="10">
        <v>1</v>
      </c>
      <c r="J9" s="208">
        <v>4.814172925091469E-05</v>
      </c>
      <c r="K9" s="10">
        <v>2</v>
      </c>
      <c r="L9" s="208">
        <v>8.94974716964246E-05</v>
      </c>
      <c r="M9" s="10">
        <v>4</v>
      </c>
      <c r="N9" s="208">
        <v>0.00016242335647866164</v>
      </c>
      <c r="O9" s="10">
        <v>3</v>
      </c>
      <c r="P9" s="208">
        <v>0.00012300627331993932</v>
      </c>
      <c r="Q9" s="10">
        <v>5</v>
      </c>
      <c r="R9" s="208">
        <v>0.00018918612130614098</v>
      </c>
      <c r="S9" s="10">
        <v>0</v>
      </c>
      <c r="T9" s="208">
        <v>0</v>
      </c>
      <c r="U9" s="209">
        <v>-1</v>
      </c>
      <c r="V9" s="73" t="s">
        <v>273</v>
      </c>
    </row>
    <row r="10" spans="1:22" ht="15">
      <c r="A10" s="206">
        <v>13</v>
      </c>
      <c r="B10" s="207" t="s">
        <v>41</v>
      </c>
      <c r="C10" s="10">
        <v>2</v>
      </c>
      <c r="D10" s="208">
        <v>9.08554036251306E-05</v>
      </c>
      <c r="E10" s="10">
        <v>2</v>
      </c>
      <c r="F10" s="208">
        <v>8.405833648552095E-05</v>
      </c>
      <c r="G10" s="10">
        <v>3</v>
      </c>
      <c r="H10" s="208">
        <v>0.00014513788098693758</v>
      </c>
      <c r="I10" s="10">
        <v>1</v>
      </c>
      <c r="J10" s="208">
        <v>4.814172925091469E-05</v>
      </c>
      <c r="K10" s="10">
        <v>92</v>
      </c>
      <c r="L10" s="208">
        <v>0.004116883698035531</v>
      </c>
      <c r="M10" s="10">
        <v>5</v>
      </c>
      <c r="N10" s="208">
        <v>0.00020302919559832703</v>
      </c>
      <c r="O10" s="10">
        <v>3</v>
      </c>
      <c r="P10" s="208">
        <v>0.00012300627331993932</v>
      </c>
      <c r="Q10" s="10">
        <v>2</v>
      </c>
      <c r="R10" s="208">
        <v>7.567444852245639E-05</v>
      </c>
      <c r="S10" s="10">
        <v>0</v>
      </c>
      <c r="T10" s="208">
        <v>0</v>
      </c>
      <c r="U10" s="209">
        <v>-1</v>
      </c>
      <c r="V10" s="73" t="s">
        <v>274</v>
      </c>
    </row>
    <row r="11" spans="1:22" ht="15">
      <c r="A11" s="206">
        <v>14</v>
      </c>
      <c r="B11" s="207" t="s">
        <v>42</v>
      </c>
      <c r="C11" s="10">
        <v>1</v>
      </c>
      <c r="D11" s="208">
        <v>4.54277018125653E-05</v>
      </c>
      <c r="E11" s="10">
        <v>4</v>
      </c>
      <c r="F11" s="208">
        <v>0.0001681166729710419</v>
      </c>
      <c r="G11" s="10">
        <v>1</v>
      </c>
      <c r="H11" s="208">
        <v>4.837929366231253E-05</v>
      </c>
      <c r="I11" s="10">
        <v>4</v>
      </c>
      <c r="J11" s="208">
        <v>0.00019256691700365877</v>
      </c>
      <c r="K11" s="10">
        <v>3</v>
      </c>
      <c r="L11" s="208">
        <v>0.00013424620754463686</v>
      </c>
      <c r="M11" s="10">
        <v>2</v>
      </c>
      <c r="N11" s="208">
        <v>8.121167823933082E-05</v>
      </c>
      <c r="O11" s="10">
        <v>2</v>
      </c>
      <c r="P11" s="208">
        <v>8.200418221329287E-05</v>
      </c>
      <c r="Q11" s="10">
        <v>4</v>
      </c>
      <c r="R11" s="208">
        <v>0.00015134889704491279</v>
      </c>
      <c r="S11" s="10">
        <v>3</v>
      </c>
      <c r="T11" s="208">
        <v>0.0001674107142857143</v>
      </c>
      <c r="U11" s="209">
        <v>-0.25</v>
      </c>
      <c r="V11" s="73" t="s">
        <v>275</v>
      </c>
    </row>
    <row r="12" spans="1:22" ht="15">
      <c r="A12" s="206">
        <v>19</v>
      </c>
      <c r="B12" s="207" t="s">
        <v>43</v>
      </c>
      <c r="C12" s="10">
        <v>49</v>
      </c>
      <c r="D12" s="208">
        <v>0.0022259573888157</v>
      </c>
      <c r="E12" s="10">
        <v>53</v>
      </c>
      <c r="F12" s="208">
        <v>0.002227545916866305</v>
      </c>
      <c r="G12" s="10">
        <v>62</v>
      </c>
      <c r="H12" s="208">
        <v>0.0029995162070633767</v>
      </c>
      <c r="I12" s="10">
        <v>54</v>
      </c>
      <c r="J12" s="208">
        <v>0.0025996533795493936</v>
      </c>
      <c r="K12" s="10">
        <v>61</v>
      </c>
      <c r="L12" s="208">
        <v>0.0027296728867409496</v>
      </c>
      <c r="M12" s="10">
        <v>19</v>
      </c>
      <c r="N12" s="208">
        <v>0.0007715109432736428</v>
      </c>
      <c r="O12" s="10">
        <v>20</v>
      </c>
      <c r="P12" s="208">
        <v>0.0008200418221329288</v>
      </c>
      <c r="Q12" s="10">
        <v>34</v>
      </c>
      <c r="R12" s="208">
        <v>0.0012864656248817586</v>
      </c>
      <c r="S12" s="10">
        <v>19</v>
      </c>
      <c r="T12" s="208">
        <v>0.001060267857142857</v>
      </c>
      <c r="U12" s="209">
        <v>-0.4411764705882353</v>
      </c>
      <c r="V12" s="73" t="s">
        <v>276</v>
      </c>
    </row>
    <row r="13" spans="1:22" ht="28.5">
      <c r="A13" s="206">
        <v>20</v>
      </c>
      <c r="B13" s="207" t="s">
        <v>44</v>
      </c>
      <c r="C13" s="10">
        <v>11</v>
      </c>
      <c r="D13" s="208">
        <v>0.0004997047199382183</v>
      </c>
      <c r="E13" s="10">
        <v>9</v>
      </c>
      <c r="F13" s="208">
        <v>0.00037826251418484426</v>
      </c>
      <c r="G13" s="10">
        <v>5</v>
      </c>
      <c r="H13" s="208">
        <v>0.00024189646831156264</v>
      </c>
      <c r="I13" s="10">
        <v>11</v>
      </c>
      <c r="J13" s="208">
        <v>0.0005295590217600616</v>
      </c>
      <c r="K13" s="10">
        <v>15</v>
      </c>
      <c r="L13" s="208">
        <v>0.0006712310377231842</v>
      </c>
      <c r="M13" s="10">
        <v>14</v>
      </c>
      <c r="N13" s="208">
        <v>0.0005684817476753157</v>
      </c>
      <c r="O13" s="10">
        <v>11</v>
      </c>
      <c r="P13" s="208">
        <v>0.00045102300217311086</v>
      </c>
      <c r="Q13" s="10">
        <v>1</v>
      </c>
      <c r="R13" s="208">
        <v>3.7837224261228196E-05</v>
      </c>
      <c r="S13" s="10">
        <v>11</v>
      </c>
      <c r="T13" s="208">
        <v>0.0006138392857142857</v>
      </c>
      <c r="U13" s="209">
        <v>10</v>
      </c>
      <c r="V13" s="73" t="s">
        <v>277</v>
      </c>
    </row>
    <row r="14" spans="1:22" ht="15">
      <c r="A14" s="206">
        <v>21</v>
      </c>
      <c r="B14" s="207" t="s">
        <v>45</v>
      </c>
      <c r="C14" s="10">
        <v>9</v>
      </c>
      <c r="D14" s="208">
        <v>0.00040884931631308773</v>
      </c>
      <c r="E14" s="10">
        <v>17</v>
      </c>
      <c r="F14" s="208">
        <v>0.0007144958601269281</v>
      </c>
      <c r="G14" s="10">
        <v>7</v>
      </c>
      <c r="H14" s="208">
        <v>0.0003386550556361877</v>
      </c>
      <c r="I14" s="10">
        <v>5</v>
      </c>
      <c r="J14" s="208">
        <v>0.00024070864625457347</v>
      </c>
      <c r="K14" s="10">
        <v>19</v>
      </c>
      <c r="L14" s="208">
        <v>0.0008502259811160334</v>
      </c>
      <c r="M14" s="10">
        <v>24</v>
      </c>
      <c r="N14" s="208">
        <v>0.0009745401388719698</v>
      </c>
      <c r="O14" s="10">
        <v>6</v>
      </c>
      <c r="P14" s="208">
        <v>0.00024601254663987864</v>
      </c>
      <c r="Q14" s="10">
        <v>3</v>
      </c>
      <c r="R14" s="208">
        <v>0.00011351167278368459</v>
      </c>
      <c r="S14" s="10">
        <v>4</v>
      </c>
      <c r="T14" s="208">
        <v>0.0002232142857142857</v>
      </c>
      <c r="U14" s="209">
        <v>0.3333333333333333</v>
      </c>
      <c r="V14" s="73" t="s">
        <v>278</v>
      </c>
    </row>
    <row r="15" spans="1:22" ht="15">
      <c r="A15" s="206">
        <v>22</v>
      </c>
      <c r="B15" s="207" t="s">
        <v>46</v>
      </c>
      <c r="C15" s="10">
        <v>11</v>
      </c>
      <c r="D15" s="208">
        <v>0.0004997047199382183</v>
      </c>
      <c r="E15" s="10">
        <v>6</v>
      </c>
      <c r="F15" s="208">
        <v>0.00025217500945656286</v>
      </c>
      <c r="G15" s="10">
        <v>9</v>
      </c>
      <c r="H15" s="208">
        <v>0.0004354136429608128</v>
      </c>
      <c r="I15" s="10">
        <v>7</v>
      </c>
      <c r="J15" s="208">
        <v>0.00033699210475640287</v>
      </c>
      <c r="K15" s="10">
        <v>8</v>
      </c>
      <c r="L15" s="208">
        <v>0.0003579898867856984</v>
      </c>
      <c r="M15" s="10">
        <v>7</v>
      </c>
      <c r="N15" s="208">
        <v>0.00028424087383765783</v>
      </c>
      <c r="O15" s="10">
        <v>9</v>
      </c>
      <c r="P15" s="208">
        <v>0.00036901881995981796</v>
      </c>
      <c r="Q15" s="10">
        <v>10</v>
      </c>
      <c r="R15" s="208">
        <v>0.00037837224261228196</v>
      </c>
      <c r="S15" s="10">
        <v>11</v>
      </c>
      <c r="T15" s="208">
        <v>0.0006138392857142857</v>
      </c>
      <c r="U15" s="209">
        <v>0.1</v>
      </c>
      <c r="V15" s="73" t="s">
        <v>279</v>
      </c>
    </row>
    <row r="16" spans="1:22" ht="15">
      <c r="A16" s="206">
        <v>23</v>
      </c>
      <c r="B16" s="207" t="s">
        <v>47</v>
      </c>
      <c r="C16" s="10">
        <v>2</v>
      </c>
      <c r="D16" s="208">
        <v>9.08554036251306E-05</v>
      </c>
      <c r="E16" s="10">
        <v>2</v>
      </c>
      <c r="F16" s="208">
        <v>8.405833648552095E-05</v>
      </c>
      <c r="G16" s="10">
        <v>9</v>
      </c>
      <c r="H16" s="208">
        <v>0.0004354136429608128</v>
      </c>
      <c r="I16" s="10">
        <v>2</v>
      </c>
      <c r="J16" s="208">
        <v>9.628345850182938E-05</v>
      </c>
      <c r="K16" s="10">
        <v>2</v>
      </c>
      <c r="L16" s="208">
        <v>8.94974716964246E-05</v>
      </c>
      <c r="M16" s="10">
        <v>2</v>
      </c>
      <c r="N16" s="208">
        <v>8.121167823933082E-05</v>
      </c>
      <c r="O16" s="10">
        <v>1</v>
      </c>
      <c r="P16" s="208">
        <v>4.1002091106646436E-05</v>
      </c>
      <c r="Q16" s="10">
        <v>1</v>
      </c>
      <c r="R16" s="208">
        <v>3.7837224261228196E-05</v>
      </c>
      <c r="S16" s="10">
        <v>4</v>
      </c>
      <c r="T16" s="208">
        <v>0.0002232142857142857</v>
      </c>
      <c r="U16" s="209">
        <v>3</v>
      </c>
      <c r="V16" s="73" t="s">
        <v>280</v>
      </c>
    </row>
    <row r="17" spans="1:22" ht="15">
      <c r="A17" s="206">
        <v>24</v>
      </c>
      <c r="B17" s="207" t="s">
        <v>48</v>
      </c>
      <c r="C17" s="10">
        <v>26</v>
      </c>
      <c r="D17" s="208">
        <v>0.001181120247126698</v>
      </c>
      <c r="E17" s="10">
        <v>29</v>
      </c>
      <c r="F17" s="208">
        <v>0.0012188458790400537</v>
      </c>
      <c r="G17" s="10">
        <v>19</v>
      </c>
      <c r="H17" s="208">
        <v>0.000919206579583938</v>
      </c>
      <c r="I17" s="10">
        <v>13</v>
      </c>
      <c r="J17" s="208">
        <v>0.000625842480261891</v>
      </c>
      <c r="K17" s="10">
        <v>15</v>
      </c>
      <c r="L17" s="208">
        <v>0.0006712310377231842</v>
      </c>
      <c r="M17" s="10">
        <v>21</v>
      </c>
      <c r="N17" s="208">
        <v>0.0008527226215129736</v>
      </c>
      <c r="O17" s="10">
        <v>19</v>
      </c>
      <c r="P17" s="208">
        <v>0.0007790397310262823</v>
      </c>
      <c r="Q17" s="10">
        <v>15</v>
      </c>
      <c r="R17" s="208">
        <v>0.000567558363918423</v>
      </c>
      <c r="S17" s="10">
        <v>10</v>
      </c>
      <c r="T17" s="208">
        <v>0.0005580357142857143</v>
      </c>
      <c r="U17" s="209">
        <v>-0.3333333333333333</v>
      </c>
      <c r="V17" s="73" t="s">
        <v>281</v>
      </c>
    </row>
    <row r="18" spans="1:22" ht="15">
      <c r="A18" s="206">
        <v>29</v>
      </c>
      <c r="B18" s="207" t="s">
        <v>49</v>
      </c>
      <c r="C18" s="10">
        <v>7</v>
      </c>
      <c r="D18" s="208">
        <v>0.00031799391268795714</v>
      </c>
      <c r="E18" s="10">
        <v>5</v>
      </c>
      <c r="F18" s="208">
        <v>0.00021014584121380238</v>
      </c>
      <c r="G18" s="10">
        <v>2</v>
      </c>
      <c r="H18" s="208">
        <v>9.675858732462506E-05</v>
      </c>
      <c r="I18" s="10">
        <v>5</v>
      </c>
      <c r="J18" s="208">
        <v>0.00024070864625457347</v>
      </c>
      <c r="K18" s="10">
        <v>3</v>
      </c>
      <c r="L18" s="208">
        <v>0.00013424620754463686</v>
      </c>
      <c r="M18" s="10">
        <v>2</v>
      </c>
      <c r="N18" s="208">
        <v>8.121167823933082E-05</v>
      </c>
      <c r="O18" s="10">
        <v>2</v>
      </c>
      <c r="P18" s="208">
        <v>8.200418221329287E-05</v>
      </c>
      <c r="Q18" s="10">
        <v>5</v>
      </c>
      <c r="R18" s="208">
        <v>0.00018918612130614098</v>
      </c>
      <c r="S18" s="10">
        <v>4</v>
      </c>
      <c r="T18" s="208">
        <v>0.0002232142857142857</v>
      </c>
      <c r="U18" s="209">
        <v>-0.2</v>
      </c>
      <c r="V18" s="73" t="s">
        <v>282</v>
      </c>
    </row>
    <row r="19" spans="1:22" ht="28.5">
      <c r="A19" s="206">
        <v>30</v>
      </c>
      <c r="B19" s="207" t="s">
        <v>50</v>
      </c>
      <c r="C19" s="10">
        <v>77</v>
      </c>
      <c r="D19" s="208">
        <v>0.0034979330395675285</v>
      </c>
      <c r="E19" s="10">
        <v>113</v>
      </c>
      <c r="F19" s="208">
        <v>0.004749296011431934</v>
      </c>
      <c r="G19" s="10">
        <v>85</v>
      </c>
      <c r="H19" s="208">
        <v>0.004112239961296565</v>
      </c>
      <c r="I19" s="10">
        <v>95</v>
      </c>
      <c r="J19" s="208">
        <v>0.004573464278836896</v>
      </c>
      <c r="K19" s="10">
        <v>95</v>
      </c>
      <c r="L19" s="208">
        <v>0.0042511299055801675</v>
      </c>
      <c r="M19" s="10">
        <v>122</v>
      </c>
      <c r="N19" s="208">
        <v>0.004953912372599179</v>
      </c>
      <c r="O19" s="10">
        <v>103</v>
      </c>
      <c r="P19" s="208">
        <v>0.0042232153839845835</v>
      </c>
      <c r="Q19" s="10">
        <v>137</v>
      </c>
      <c r="R19" s="208">
        <v>0.005183699723788263</v>
      </c>
      <c r="S19" s="10">
        <v>106</v>
      </c>
      <c r="T19" s="208">
        <v>0.005915178571428571</v>
      </c>
      <c r="U19" s="209">
        <v>-0.22627737226277372</v>
      </c>
      <c r="V19" s="73" t="s">
        <v>283</v>
      </c>
    </row>
    <row r="20" spans="1:22" ht="15">
      <c r="A20" s="206">
        <v>31</v>
      </c>
      <c r="B20" s="207" t="s">
        <v>51</v>
      </c>
      <c r="C20" s="10">
        <v>17</v>
      </c>
      <c r="D20" s="208">
        <v>0.0007722709308136101</v>
      </c>
      <c r="E20" s="10">
        <v>21</v>
      </c>
      <c r="F20" s="208">
        <v>0.00088261253309797</v>
      </c>
      <c r="G20" s="10">
        <v>15</v>
      </c>
      <c r="H20" s="208">
        <v>0.000725689404934688</v>
      </c>
      <c r="I20" s="10">
        <v>15</v>
      </c>
      <c r="J20" s="208">
        <v>0.0007221259387637204</v>
      </c>
      <c r="K20" s="10">
        <v>26</v>
      </c>
      <c r="L20" s="208">
        <v>0.0011634671320535194</v>
      </c>
      <c r="M20" s="10">
        <v>32</v>
      </c>
      <c r="N20" s="208">
        <v>0.0012993868518292931</v>
      </c>
      <c r="O20" s="10">
        <v>18</v>
      </c>
      <c r="P20" s="208">
        <v>0.0007380376399196359</v>
      </c>
      <c r="Q20" s="10">
        <v>13</v>
      </c>
      <c r="R20" s="208">
        <v>0.0004918839153959665</v>
      </c>
      <c r="S20" s="10">
        <v>11</v>
      </c>
      <c r="T20" s="208">
        <v>0.0006138392857142857</v>
      </c>
      <c r="U20" s="209">
        <v>-0.15384615384615385</v>
      </c>
      <c r="V20" s="73" t="s">
        <v>284</v>
      </c>
    </row>
    <row r="21" spans="1:22" ht="28.5">
      <c r="A21" s="206">
        <v>32</v>
      </c>
      <c r="B21" s="207" t="s">
        <v>52</v>
      </c>
      <c r="C21" s="10">
        <v>15</v>
      </c>
      <c r="D21" s="208">
        <v>0.0006814155271884795</v>
      </c>
      <c r="E21" s="10">
        <v>17</v>
      </c>
      <c r="F21" s="208">
        <v>0.0007144958601269281</v>
      </c>
      <c r="G21" s="10">
        <v>5</v>
      </c>
      <c r="H21" s="208">
        <v>0.00024189646831156264</v>
      </c>
      <c r="I21" s="10">
        <v>12</v>
      </c>
      <c r="J21" s="208">
        <v>0.0005777007510109763</v>
      </c>
      <c r="K21" s="10">
        <v>15</v>
      </c>
      <c r="L21" s="208">
        <v>0.0006712310377231842</v>
      </c>
      <c r="M21" s="10">
        <v>11</v>
      </c>
      <c r="N21" s="208">
        <v>0.0004466642303163195</v>
      </c>
      <c r="O21" s="10">
        <v>19</v>
      </c>
      <c r="P21" s="208">
        <v>0.0007790397310262823</v>
      </c>
      <c r="Q21" s="10">
        <v>12</v>
      </c>
      <c r="R21" s="208">
        <v>0.00045404669113473836</v>
      </c>
      <c r="S21" s="10">
        <v>11</v>
      </c>
      <c r="T21" s="208">
        <v>0.0006138392857142857</v>
      </c>
      <c r="U21" s="209">
        <v>-0.08333333333333333</v>
      </c>
      <c r="V21" s="73" t="s">
        <v>285</v>
      </c>
    </row>
    <row r="22" spans="1:22" ht="15">
      <c r="A22" s="206">
        <v>33</v>
      </c>
      <c r="B22" s="207" t="s">
        <v>53</v>
      </c>
      <c r="C22" s="10">
        <v>158</v>
      </c>
      <c r="D22" s="208">
        <v>0.007177576886385318</v>
      </c>
      <c r="E22" s="10">
        <v>137</v>
      </c>
      <c r="F22" s="208">
        <v>0.005757996049258185</v>
      </c>
      <c r="G22" s="10">
        <v>82</v>
      </c>
      <c r="H22" s="208">
        <v>0.003967102080309627</v>
      </c>
      <c r="I22" s="10">
        <v>83</v>
      </c>
      <c r="J22" s="208">
        <v>0.0039957635278259195</v>
      </c>
      <c r="K22" s="10">
        <v>110</v>
      </c>
      <c r="L22" s="208">
        <v>0.004922360943303352</v>
      </c>
      <c r="M22" s="10">
        <v>119</v>
      </c>
      <c r="N22" s="208">
        <v>0.004832094855240184</v>
      </c>
      <c r="O22" s="10">
        <v>127</v>
      </c>
      <c r="P22" s="208">
        <v>0.005207265570544098</v>
      </c>
      <c r="Q22" s="10">
        <v>145</v>
      </c>
      <c r="R22" s="208">
        <v>0.005486397517878088</v>
      </c>
      <c r="S22" s="10">
        <v>107</v>
      </c>
      <c r="T22" s="208">
        <v>0.005970982142857142</v>
      </c>
      <c r="U22" s="209">
        <v>-0.2620689655172414</v>
      </c>
      <c r="V22" s="73" t="s">
        <v>286</v>
      </c>
    </row>
    <row r="23" spans="1:22" ht="15">
      <c r="A23" s="206">
        <v>34</v>
      </c>
      <c r="B23" s="207" t="s">
        <v>54</v>
      </c>
      <c r="C23" s="10">
        <v>121</v>
      </c>
      <c r="D23" s="208">
        <v>0.005496751919320401</v>
      </c>
      <c r="E23" s="10">
        <v>128</v>
      </c>
      <c r="F23" s="208">
        <v>0.005379733535073341</v>
      </c>
      <c r="G23" s="10">
        <v>122</v>
      </c>
      <c r="H23" s="208">
        <v>0.005902273826802129</v>
      </c>
      <c r="I23" s="10">
        <v>126</v>
      </c>
      <c r="J23" s="208">
        <v>0.006065857885615251</v>
      </c>
      <c r="K23" s="10">
        <v>109</v>
      </c>
      <c r="L23" s="208">
        <v>0.00487761220745514</v>
      </c>
      <c r="M23" s="10">
        <v>157</v>
      </c>
      <c r="N23" s="208">
        <v>0.006375116741787468</v>
      </c>
      <c r="O23" s="10">
        <v>142</v>
      </c>
      <c r="P23" s="208">
        <v>0.005822296937143794</v>
      </c>
      <c r="Q23" s="10">
        <v>137</v>
      </c>
      <c r="R23" s="208">
        <v>0.005183699723788263</v>
      </c>
      <c r="S23" s="10">
        <v>111</v>
      </c>
      <c r="T23" s="208">
        <v>0.006194196428571428</v>
      </c>
      <c r="U23" s="209">
        <v>-0.1897810218978102</v>
      </c>
      <c r="V23" s="73" t="s">
        <v>287</v>
      </c>
    </row>
    <row r="24" spans="1:22" ht="15">
      <c r="A24" s="206">
        <v>35</v>
      </c>
      <c r="B24" s="207" t="s">
        <v>55</v>
      </c>
      <c r="C24" s="10">
        <v>496</v>
      </c>
      <c r="D24" s="208">
        <v>0.02253214009903239</v>
      </c>
      <c r="E24" s="10">
        <v>567</v>
      </c>
      <c r="F24" s="208">
        <v>0.02383053839364519</v>
      </c>
      <c r="G24" s="10">
        <v>394</v>
      </c>
      <c r="H24" s="208">
        <v>0.019061441702951137</v>
      </c>
      <c r="I24" s="10">
        <v>406</v>
      </c>
      <c r="J24" s="208">
        <v>0.019545542075871364</v>
      </c>
      <c r="K24" s="10">
        <v>421</v>
      </c>
      <c r="L24" s="208">
        <v>0.018839217792097372</v>
      </c>
      <c r="M24" s="10">
        <v>545</v>
      </c>
      <c r="N24" s="208">
        <v>0.022130182320217642</v>
      </c>
      <c r="O24" s="10">
        <v>476</v>
      </c>
      <c r="P24" s="208">
        <v>0.019516995366763705</v>
      </c>
      <c r="Q24" s="10">
        <v>614</v>
      </c>
      <c r="R24" s="208">
        <v>0.023232055696394114</v>
      </c>
      <c r="S24" s="10">
        <v>359</v>
      </c>
      <c r="T24" s="208">
        <v>0.020033482142857145</v>
      </c>
      <c r="U24" s="209">
        <v>-0.4153094462540717</v>
      </c>
      <c r="V24" s="73" t="s">
        <v>288</v>
      </c>
    </row>
    <row r="25" spans="1:22" ht="15">
      <c r="A25" s="206">
        <v>39</v>
      </c>
      <c r="B25" s="207" t="s">
        <v>56</v>
      </c>
      <c r="C25" s="10">
        <v>82</v>
      </c>
      <c r="D25" s="208">
        <v>0.0037250715486303546</v>
      </c>
      <c r="E25" s="10">
        <v>62</v>
      </c>
      <c r="F25" s="208">
        <v>0.0026058084310511495</v>
      </c>
      <c r="G25" s="10">
        <v>47</v>
      </c>
      <c r="H25" s="208">
        <v>0.002273826802128689</v>
      </c>
      <c r="I25" s="10">
        <v>45</v>
      </c>
      <c r="J25" s="208">
        <v>0.002166377816291161</v>
      </c>
      <c r="K25" s="10">
        <v>54</v>
      </c>
      <c r="L25" s="208">
        <v>0.0024164317358034634</v>
      </c>
      <c r="M25" s="10">
        <v>42</v>
      </c>
      <c r="N25" s="208">
        <v>0.0017054452430259471</v>
      </c>
      <c r="O25" s="10">
        <v>63</v>
      </c>
      <c r="P25" s="208">
        <v>0.0025831317397187257</v>
      </c>
      <c r="Q25" s="10">
        <v>102</v>
      </c>
      <c r="R25" s="208">
        <v>0.003859396874645276</v>
      </c>
      <c r="S25" s="10">
        <v>41</v>
      </c>
      <c r="T25" s="208">
        <v>0.0022879464285714287</v>
      </c>
      <c r="U25" s="209">
        <v>-0.5980392156862745</v>
      </c>
      <c r="V25" s="73" t="s">
        <v>289</v>
      </c>
    </row>
    <row r="26" spans="1:22" ht="28.5">
      <c r="A26" s="206">
        <v>40</v>
      </c>
      <c r="B26" s="207" t="s">
        <v>57</v>
      </c>
      <c r="C26" s="10">
        <v>756</v>
      </c>
      <c r="D26" s="208">
        <v>0.03434334257029937</v>
      </c>
      <c r="E26" s="10">
        <v>800</v>
      </c>
      <c r="F26" s="208">
        <v>0.03362333459420838</v>
      </c>
      <c r="G26" s="10">
        <v>934</v>
      </c>
      <c r="H26" s="208">
        <v>0.0451862602805999</v>
      </c>
      <c r="I26" s="10">
        <v>945</v>
      </c>
      <c r="J26" s="208">
        <v>0.04549393414211438</v>
      </c>
      <c r="K26" s="10">
        <v>1066</v>
      </c>
      <c r="L26" s="208">
        <v>0.04770215241419431</v>
      </c>
      <c r="M26" s="10">
        <v>1201</v>
      </c>
      <c r="N26" s="208">
        <v>0.048767612782718156</v>
      </c>
      <c r="O26" s="10">
        <v>1179</v>
      </c>
      <c r="P26" s="208">
        <v>0.04834146541473615</v>
      </c>
      <c r="Q26" s="10">
        <v>1290</v>
      </c>
      <c r="R26" s="208">
        <v>0.04881001929698437</v>
      </c>
      <c r="S26" s="10">
        <v>1047</v>
      </c>
      <c r="T26" s="208">
        <v>0.058426339285714286</v>
      </c>
      <c r="U26" s="209">
        <v>-0.1883720930232558</v>
      </c>
      <c r="V26" s="73" t="s">
        <v>290</v>
      </c>
    </row>
    <row r="27" spans="1:22" ht="28.5">
      <c r="A27" s="206">
        <v>41</v>
      </c>
      <c r="B27" s="207" t="s">
        <v>58</v>
      </c>
      <c r="C27" s="10">
        <v>18</v>
      </c>
      <c r="D27" s="208">
        <v>0.0008176986326261755</v>
      </c>
      <c r="E27" s="10">
        <v>19</v>
      </c>
      <c r="F27" s="208">
        <v>0.000798554196612449</v>
      </c>
      <c r="G27" s="10">
        <v>42</v>
      </c>
      <c r="H27" s="208">
        <v>0.0020319303338171262</v>
      </c>
      <c r="I27" s="10">
        <v>34</v>
      </c>
      <c r="J27" s="208">
        <v>0.0016368187945310995</v>
      </c>
      <c r="K27" s="10">
        <v>22</v>
      </c>
      <c r="L27" s="208">
        <v>0.0009844721886606703</v>
      </c>
      <c r="M27" s="10">
        <v>25</v>
      </c>
      <c r="N27" s="208">
        <v>0.0010151459779916352</v>
      </c>
      <c r="O27" s="10">
        <v>35</v>
      </c>
      <c r="P27" s="208">
        <v>0.001435073188732625</v>
      </c>
      <c r="Q27" s="10">
        <v>39</v>
      </c>
      <c r="R27" s="208">
        <v>0.0014756517461878996</v>
      </c>
      <c r="S27" s="10">
        <v>30</v>
      </c>
      <c r="T27" s="208">
        <v>0.0016741071428571428</v>
      </c>
      <c r="U27" s="209">
        <v>-0.23076923076923078</v>
      </c>
      <c r="V27" s="73" t="s">
        <v>291</v>
      </c>
    </row>
    <row r="28" spans="1:22" ht="28.5">
      <c r="A28" s="206">
        <v>42</v>
      </c>
      <c r="B28" s="207" t="s">
        <v>59</v>
      </c>
      <c r="C28" s="10">
        <v>8876</v>
      </c>
      <c r="D28" s="208">
        <v>0.40321628128832965</v>
      </c>
      <c r="E28" s="10">
        <v>8871</v>
      </c>
      <c r="F28" s="208">
        <v>0.3728407514815282</v>
      </c>
      <c r="G28" s="10">
        <v>8241</v>
      </c>
      <c r="H28" s="208">
        <v>0.39869375907111754</v>
      </c>
      <c r="I28" s="10">
        <v>8257</v>
      </c>
      <c r="J28" s="208">
        <v>0.39750625842480264</v>
      </c>
      <c r="K28" s="10">
        <v>9060</v>
      </c>
      <c r="L28" s="208">
        <v>0.40542354678480336</v>
      </c>
      <c r="M28" s="10">
        <v>9701</v>
      </c>
      <c r="N28" s="208">
        <v>0.39391724529987404</v>
      </c>
      <c r="O28" s="10">
        <v>9804</v>
      </c>
      <c r="P28" s="208">
        <v>0.4019845012095617</v>
      </c>
      <c r="Q28" s="10">
        <v>10513</v>
      </c>
      <c r="R28" s="208">
        <v>0.397782738658292</v>
      </c>
      <c r="S28" s="10">
        <v>7181</v>
      </c>
      <c r="T28" s="208">
        <v>0.40072544642857144</v>
      </c>
      <c r="U28" s="209">
        <v>-0.31694093027680015</v>
      </c>
      <c r="V28" s="73" t="s">
        <v>292</v>
      </c>
    </row>
    <row r="29" spans="1:22" ht="28.5">
      <c r="A29" s="206">
        <v>43</v>
      </c>
      <c r="B29" s="207" t="s">
        <v>60</v>
      </c>
      <c r="C29" s="10">
        <v>37</v>
      </c>
      <c r="D29" s="208">
        <v>0.0016808249670649162</v>
      </c>
      <c r="E29" s="10">
        <v>27</v>
      </c>
      <c r="F29" s="208">
        <v>0.001134787542554533</v>
      </c>
      <c r="G29" s="10">
        <v>20</v>
      </c>
      <c r="H29" s="208">
        <v>0.0009675858732462506</v>
      </c>
      <c r="I29" s="10">
        <v>22</v>
      </c>
      <c r="J29" s="208">
        <v>0.0010591180435201232</v>
      </c>
      <c r="K29" s="10">
        <v>35</v>
      </c>
      <c r="L29" s="208">
        <v>0.0015662057546874304</v>
      </c>
      <c r="M29" s="10">
        <v>31</v>
      </c>
      <c r="N29" s="208">
        <v>0.0012587810127096277</v>
      </c>
      <c r="O29" s="10">
        <v>34</v>
      </c>
      <c r="P29" s="208">
        <v>0.0013940710976259791</v>
      </c>
      <c r="Q29" s="10">
        <v>32</v>
      </c>
      <c r="R29" s="208">
        <v>0.0012107911763593023</v>
      </c>
      <c r="S29" s="10">
        <v>18</v>
      </c>
      <c r="T29" s="208">
        <v>0.0010044642857142856</v>
      </c>
      <c r="U29" s="209">
        <v>-0.4375</v>
      </c>
      <c r="V29" s="73" t="s">
        <v>293</v>
      </c>
    </row>
    <row r="30" spans="1:22" ht="15">
      <c r="A30" s="206">
        <v>44</v>
      </c>
      <c r="B30" s="207" t="s">
        <v>61</v>
      </c>
      <c r="C30" s="10">
        <v>111</v>
      </c>
      <c r="D30" s="208">
        <v>0.005042474901194749</v>
      </c>
      <c r="E30" s="10">
        <v>113</v>
      </c>
      <c r="F30" s="208">
        <v>0.004749296011431934</v>
      </c>
      <c r="G30" s="10">
        <v>99</v>
      </c>
      <c r="H30" s="208">
        <v>0.0047895500725689405</v>
      </c>
      <c r="I30" s="10">
        <v>101</v>
      </c>
      <c r="J30" s="208">
        <v>0.004862314654342384</v>
      </c>
      <c r="K30" s="10">
        <v>101</v>
      </c>
      <c r="L30" s="208">
        <v>0.004519622320669441</v>
      </c>
      <c r="M30" s="10">
        <v>112</v>
      </c>
      <c r="N30" s="208">
        <v>0.004547853981402525</v>
      </c>
      <c r="O30" s="10">
        <v>113</v>
      </c>
      <c r="P30" s="208">
        <v>0.004633236295051047</v>
      </c>
      <c r="Q30" s="10">
        <v>147</v>
      </c>
      <c r="R30" s="208">
        <v>0.005562071966400545</v>
      </c>
      <c r="S30" s="10">
        <v>120</v>
      </c>
      <c r="T30" s="208">
        <v>0.006696428571428571</v>
      </c>
      <c r="U30" s="209">
        <v>-0.1836734693877551</v>
      </c>
      <c r="V30" s="73" t="s">
        <v>294</v>
      </c>
    </row>
    <row r="31" spans="1:22" ht="15">
      <c r="A31" s="206">
        <v>45</v>
      </c>
      <c r="B31" s="207" t="s">
        <v>62</v>
      </c>
      <c r="C31" s="10">
        <v>17</v>
      </c>
      <c r="D31" s="208">
        <v>0.0007722709308136101</v>
      </c>
      <c r="E31" s="10">
        <v>15</v>
      </c>
      <c r="F31" s="208">
        <v>0.0006304375236414071</v>
      </c>
      <c r="G31" s="10">
        <v>13</v>
      </c>
      <c r="H31" s="208">
        <v>0.0006289308176100629</v>
      </c>
      <c r="I31" s="10">
        <v>5</v>
      </c>
      <c r="J31" s="208">
        <v>0.00024070864625457347</v>
      </c>
      <c r="K31" s="10">
        <v>17</v>
      </c>
      <c r="L31" s="208">
        <v>0.0007607285094196089</v>
      </c>
      <c r="M31" s="10">
        <v>10</v>
      </c>
      <c r="N31" s="208">
        <v>0.00040605839119665406</v>
      </c>
      <c r="O31" s="10">
        <v>16</v>
      </c>
      <c r="P31" s="208">
        <v>0.000656033457706343</v>
      </c>
      <c r="Q31" s="10">
        <v>4</v>
      </c>
      <c r="R31" s="208">
        <v>0.00015134889704491279</v>
      </c>
      <c r="S31" s="10">
        <v>13</v>
      </c>
      <c r="T31" s="208">
        <v>0.0007254464285714286</v>
      </c>
      <c r="U31" s="209">
        <v>2.25</v>
      </c>
      <c r="V31" s="73" t="s">
        <v>295</v>
      </c>
    </row>
    <row r="32" spans="1:22" ht="15">
      <c r="A32" s="206">
        <v>49</v>
      </c>
      <c r="B32" s="207" t="s">
        <v>63</v>
      </c>
      <c r="C32" s="10">
        <v>148</v>
      </c>
      <c r="D32" s="208">
        <v>0.006723299868259665</v>
      </c>
      <c r="E32" s="10">
        <v>132</v>
      </c>
      <c r="F32" s="208">
        <v>0.005547850208044383</v>
      </c>
      <c r="G32" s="10">
        <v>150</v>
      </c>
      <c r="H32" s="208">
        <v>0.00725689404934688</v>
      </c>
      <c r="I32" s="10">
        <v>160</v>
      </c>
      <c r="J32" s="208">
        <v>0.007702676680146351</v>
      </c>
      <c r="K32" s="10">
        <v>204</v>
      </c>
      <c r="L32" s="208">
        <v>0.009128742113035309</v>
      </c>
      <c r="M32" s="10">
        <v>195</v>
      </c>
      <c r="N32" s="208">
        <v>0.007918138628334756</v>
      </c>
      <c r="O32" s="10">
        <v>179</v>
      </c>
      <c r="P32" s="208">
        <v>0.007339374308089713</v>
      </c>
      <c r="Q32" s="10">
        <v>155</v>
      </c>
      <c r="R32" s="208">
        <v>0.00586476976049037</v>
      </c>
      <c r="S32" s="10">
        <v>117</v>
      </c>
      <c r="T32" s="208">
        <v>0.006529017857142857</v>
      </c>
      <c r="U32" s="209">
        <v>-0.24516129032258063</v>
      </c>
      <c r="V32" s="73" t="s">
        <v>296</v>
      </c>
    </row>
    <row r="33" spans="1:22" ht="15">
      <c r="A33" s="206">
        <v>50</v>
      </c>
      <c r="B33" s="207" t="s">
        <v>64</v>
      </c>
      <c r="C33" s="10">
        <v>851</v>
      </c>
      <c r="D33" s="208">
        <v>0.03865897424249307</v>
      </c>
      <c r="E33" s="10">
        <v>1067</v>
      </c>
      <c r="F33" s="208">
        <v>0.044845122515025426</v>
      </c>
      <c r="G33" s="10">
        <v>730</v>
      </c>
      <c r="H33" s="208">
        <v>0.03531688437348815</v>
      </c>
      <c r="I33" s="10">
        <v>767</v>
      </c>
      <c r="J33" s="208">
        <v>0.03692470633545157</v>
      </c>
      <c r="K33" s="10">
        <v>765</v>
      </c>
      <c r="L33" s="208">
        <v>0.03423278292388239</v>
      </c>
      <c r="M33" s="10">
        <v>1128</v>
      </c>
      <c r="N33" s="208">
        <v>0.04580338652698258</v>
      </c>
      <c r="O33" s="10">
        <v>995</v>
      </c>
      <c r="P33" s="208">
        <v>0.04079708065111321</v>
      </c>
      <c r="Q33" s="10">
        <v>1221</v>
      </c>
      <c r="R33" s="208">
        <v>0.046199250822959635</v>
      </c>
      <c r="S33" s="10">
        <v>768</v>
      </c>
      <c r="T33" s="208">
        <v>0.04285714285714286</v>
      </c>
      <c r="U33" s="209">
        <v>-0.371007371007371</v>
      </c>
      <c r="V33" s="73" t="s">
        <v>297</v>
      </c>
    </row>
    <row r="34" spans="1:22" ht="15">
      <c r="A34" s="206">
        <v>51</v>
      </c>
      <c r="B34" s="207" t="s">
        <v>65</v>
      </c>
      <c r="C34" s="10">
        <v>463</v>
      </c>
      <c r="D34" s="208">
        <v>0.021033025939217735</v>
      </c>
      <c r="E34" s="10">
        <v>443</v>
      </c>
      <c r="F34" s="208">
        <v>0.01861892153154289</v>
      </c>
      <c r="G34" s="10">
        <v>355</v>
      </c>
      <c r="H34" s="208">
        <v>0.01717464925012095</v>
      </c>
      <c r="I34" s="10">
        <v>388</v>
      </c>
      <c r="J34" s="208">
        <v>0.0186789909493549</v>
      </c>
      <c r="K34" s="10">
        <v>327</v>
      </c>
      <c r="L34" s="208">
        <v>0.014632836622365418</v>
      </c>
      <c r="M34" s="10">
        <v>392</v>
      </c>
      <c r="N34" s="208">
        <v>0.015917488934908842</v>
      </c>
      <c r="O34" s="10">
        <v>362</v>
      </c>
      <c r="P34" s="208">
        <v>0.014842756980606012</v>
      </c>
      <c r="Q34" s="10">
        <v>455</v>
      </c>
      <c r="R34" s="208">
        <v>0.01721593703885883</v>
      </c>
      <c r="S34" s="10">
        <v>321</v>
      </c>
      <c r="T34" s="208">
        <v>0.017912946428571427</v>
      </c>
      <c r="U34" s="209">
        <v>-0.2945054945054945</v>
      </c>
      <c r="V34" s="73" t="s">
        <v>298</v>
      </c>
    </row>
    <row r="35" spans="1:22" ht="15">
      <c r="A35" s="206">
        <v>52</v>
      </c>
      <c r="B35" s="207" t="s">
        <v>66</v>
      </c>
      <c r="C35" s="10">
        <v>2962</v>
      </c>
      <c r="D35" s="208">
        <v>0.13455685276881843</v>
      </c>
      <c r="E35" s="10">
        <v>4377</v>
      </c>
      <c r="F35" s="208">
        <v>0.1839616693985626</v>
      </c>
      <c r="G35" s="10">
        <v>2564</v>
      </c>
      <c r="H35" s="208">
        <v>0.12404450895016933</v>
      </c>
      <c r="I35" s="10">
        <v>2472</v>
      </c>
      <c r="J35" s="208">
        <v>0.11900635470826113</v>
      </c>
      <c r="K35" s="10">
        <v>2556</v>
      </c>
      <c r="L35" s="208">
        <v>0.11437776882803058</v>
      </c>
      <c r="M35" s="10">
        <v>3292</v>
      </c>
      <c r="N35" s="208">
        <v>0.13367442238193852</v>
      </c>
      <c r="O35" s="10">
        <v>2911</v>
      </c>
      <c r="P35" s="208">
        <v>0.11935708721144779</v>
      </c>
      <c r="Q35" s="10">
        <v>3312</v>
      </c>
      <c r="R35" s="208">
        <v>0.12531688675318778</v>
      </c>
      <c r="S35" s="10">
        <v>1792</v>
      </c>
      <c r="T35" s="208">
        <v>0.1</v>
      </c>
      <c r="U35" s="209">
        <v>-0.45893719806763283</v>
      </c>
      <c r="V35" s="73" t="s">
        <v>299</v>
      </c>
    </row>
    <row r="36" spans="1:22" ht="15">
      <c r="A36" s="206">
        <v>59</v>
      </c>
      <c r="B36" s="207" t="s">
        <v>67</v>
      </c>
      <c r="C36" s="10">
        <v>137</v>
      </c>
      <c r="D36" s="208">
        <v>0.0062235951483214464</v>
      </c>
      <c r="E36" s="10">
        <v>114</v>
      </c>
      <c r="F36" s="208">
        <v>0.004791325179674694</v>
      </c>
      <c r="G36" s="10">
        <v>110</v>
      </c>
      <c r="H36" s="208">
        <v>0.005321722302854378</v>
      </c>
      <c r="I36" s="10">
        <v>143</v>
      </c>
      <c r="J36" s="208">
        <v>0.006884267282880801</v>
      </c>
      <c r="K36" s="10">
        <v>134</v>
      </c>
      <c r="L36" s="208">
        <v>0.0059963306036604465</v>
      </c>
      <c r="M36" s="10">
        <v>141</v>
      </c>
      <c r="N36" s="208">
        <v>0.005725423315872822</v>
      </c>
      <c r="O36" s="10">
        <v>148</v>
      </c>
      <c r="P36" s="208">
        <v>0.006068309483783673</v>
      </c>
      <c r="Q36" s="10">
        <v>165</v>
      </c>
      <c r="R36" s="208">
        <v>0.006243142003102653</v>
      </c>
      <c r="S36" s="10">
        <v>132</v>
      </c>
      <c r="T36" s="208">
        <v>0.0073660714285714276</v>
      </c>
      <c r="U36" s="209">
        <v>-0.2</v>
      </c>
      <c r="V36" s="73" t="s">
        <v>300</v>
      </c>
    </row>
    <row r="37" spans="1:22" ht="28.5">
      <c r="A37" s="206">
        <v>60</v>
      </c>
      <c r="B37" s="207" t="s">
        <v>68</v>
      </c>
      <c r="C37" s="10">
        <v>72</v>
      </c>
      <c r="D37" s="208">
        <v>0.003270794530504702</v>
      </c>
      <c r="E37" s="10">
        <v>94</v>
      </c>
      <c r="F37" s="208">
        <v>0.003950741814819485</v>
      </c>
      <c r="G37" s="10">
        <v>87</v>
      </c>
      <c r="H37" s="208">
        <v>0.00420899854862119</v>
      </c>
      <c r="I37" s="10">
        <v>92</v>
      </c>
      <c r="J37" s="208">
        <v>0.004429039091084152</v>
      </c>
      <c r="K37" s="10">
        <v>89</v>
      </c>
      <c r="L37" s="208">
        <v>0.0039826374904908925</v>
      </c>
      <c r="M37" s="10">
        <v>84</v>
      </c>
      <c r="N37" s="208">
        <v>0.0034108904860518942</v>
      </c>
      <c r="O37" s="10">
        <v>93</v>
      </c>
      <c r="P37" s="208">
        <v>0.0038131944729181185</v>
      </c>
      <c r="Q37" s="10">
        <v>92</v>
      </c>
      <c r="R37" s="208">
        <v>0.003481024632032994</v>
      </c>
      <c r="S37" s="10">
        <v>72</v>
      </c>
      <c r="T37" s="208">
        <v>0.0040178571428571425</v>
      </c>
      <c r="U37" s="209">
        <v>-0.21739130434782608</v>
      </c>
      <c r="V37" s="73" t="s">
        <v>301</v>
      </c>
    </row>
    <row r="38" spans="1:22" ht="15">
      <c r="A38" s="206">
        <v>61</v>
      </c>
      <c r="B38" s="207" t="s">
        <v>69</v>
      </c>
      <c r="C38" s="10">
        <v>4</v>
      </c>
      <c r="D38" s="208">
        <v>0.0001817108072502612</v>
      </c>
      <c r="E38" s="10">
        <v>10</v>
      </c>
      <c r="F38" s="208">
        <v>0.00042029168242760476</v>
      </c>
      <c r="G38" s="10">
        <v>5</v>
      </c>
      <c r="H38" s="208">
        <v>0.00024189646831156264</v>
      </c>
      <c r="I38" s="10">
        <v>11</v>
      </c>
      <c r="J38" s="208">
        <v>0.0005295590217600616</v>
      </c>
      <c r="K38" s="10">
        <v>6</v>
      </c>
      <c r="L38" s="208">
        <v>0.0002684924150892737</v>
      </c>
      <c r="M38" s="10">
        <v>6</v>
      </c>
      <c r="N38" s="208">
        <v>0.00024363503471799245</v>
      </c>
      <c r="O38" s="10">
        <v>6</v>
      </c>
      <c r="P38" s="208">
        <v>0.00024601254663987864</v>
      </c>
      <c r="Q38" s="10">
        <v>3</v>
      </c>
      <c r="R38" s="208">
        <v>0.00011351167278368459</v>
      </c>
      <c r="S38" s="10">
        <v>4</v>
      </c>
      <c r="T38" s="208">
        <v>0.0002232142857142857</v>
      </c>
      <c r="U38" s="209">
        <v>0.3333333333333333</v>
      </c>
      <c r="V38" s="73" t="s">
        <v>302</v>
      </c>
    </row>
    <row r="39" spans="1:22" ht="15">
      <c r="A39" s="206">
        <v>62</v>
      </c>
      <c r="B39" s="207" t="s">
        <v>70</v>
      </c>
      <c r="C39" s="10">
        <v>5</v>
      </c>
      <c r="D39" s="208">
        <v>0.0002271385090628265</v>
      </c>
      <c r="E39" s="10">
        <v>8</v>
      </c>
      <c r="F39" s="208">
        <v>0.0003362333459420838</v>
      </c>
      <c r="G39" s="10">
        <v>7</v>
      </c>
      <c r="H39" s="208">
        <v>0.0003386550556361877</v>
      </c>
      <c r="I39" s="10">
        <v>11</v>
      </c>
      <c r="J39" s="208">
        <v>0.0005295590217600616</v>
      </c>
      <c r="K39" s="10">
        <v>10</v>
      </c>
      <c r="L39" s="208">
        <v>0.0004474873584821229</v>
      </c>
      <c r="M39" s="10">
        <v>10</v>
      </c>
      <c r="N39" s="208">
        <v>0.00040605839119665406</v>
      </c>
      <c r="O39" s="10">
        <v>6</v>
      </c>
      <c r="P39" s="208">
        <v>0.00024601254663987864</v>
      </c>
      <c r="Q39" s="10">
        <v>5</v>
      </c>
      <c r="R39" s="208">
        <v>0.00018918612130614098</v>
      </c>
      <c r="S39" s="10">
        <v>4</v>
      </c>
      <c r="T39" s="208">
        <v>0.0002232142857142857</v>
      </c>
      <c r="U39" s="209">
        <v>-0.2</v>
      </c>
      <c r="V39" s="73" t="s">
        <v>303</v>
      </c>
    </row>
    <row r="40" spans="1:22" ht="15">
      <c r="A40" s="206">
        <v>63</v>
      </c>
      <c r="B40" s="207" t="s">
        <v>71</v>
      </c>
      <c r="C40" s="10">
        <v>1970</v>
      </c>
      <c r="D40" s="208">
        <v>0.08949257257075365</v>
      </c>
      <c r="E40" s="10">
        <v>1955</v>
      </c>
      <c r="F40" s="208">
        <v>0.08216702391459672</v>
      </c>
      <c r="G40" s="10">
        <v>1944</v>
      </c>
      <c r="H40" s="208">
        <v>0.09404934687953556</v>
      </c>
      <c r="I40" s="10">
        <v>1981</v>
      </c>
      <c r="J40" s="208">
        <v>0.095368765646062</v>
      </c>
      <c r="K40" s="10">
        <v>2005</v>
      </c>
      <c r="L40" s="208">
        <v>0.08972121537566563</v>
      </c>
      <c r="M40" s="10">
        <v>2074</v>
      </c>
      <c r="N40" s="208">
        <v>0.08421651033418605</v>
      </c>
      <c r="O40" s="10">
        <v>2281</v>
      </c>
      <c r="P40" s="208">
        <v>0.09352576981426053</v>
      </c>
      <c r="Q40" s="10">
        <v>2394</v>
      </c>
      <c r="R40" s="208">
        <v>0.0905823148813803</v>
      </c>
      <c r="S40" s="10">
        <v>1895</v>
      </c>
      <c r="T40" s="208">
        <v>0.10574776785714286</v>
      </c>
      <c r="U40" s="209">
        <v>-0.20843776106934</v>
      </c>
      <c r="V40" s="73" t="s">
        <v>304</v>
      </c>
    </row>
    <row r="41" spans="1:22" ht="15">
      <c r="A41" s="206">
        <v>64</v>
      </c>
      <c r="B41" s="207" t="s">
        <v>72</v>
      </c>
      <c r="C41" s="10">
        <v>589</v>
      </c>
      <c r="D41" s="208">
        <v>0.026756916367600962</v>
      </c>
      <c r="E41" s="10">
        <v>510</v>
      </c>
      <c r="F41" s="208">
        <v>0.021434875803807842</v>
      </c>
      <c r="G41" s="10">
        <v>549</v>
      </c>
      <c r="H41" s="208">
        <v>0.02656023222060958</v>
      </c>
      <c r="I41" s="10">
        <v>603</v>
      </c>
      <c r="J41" s="208">
        <v>0.02902946273830156</v>
      </c>
      <c r="K41" s="10">
        <v>591</v>
      </c>
      <c r="L41" s="208">
        <v>0.026446502886293462</v>
      </c>
      <c r="M41" s="10">
        <v>684</v>
      </c>
      <c r="N41" s="208">
        <v>0.027774393957851144</v>
      </c>
      <c r="O41" s="10">
        <v>637</v>
      </c>
      <c r="P41" s="208">
        <v>0.026118332034933786</v>
      </c>
      <c r="Q41" s="10">
        <v>720</v>
      </c>
      <c r="R41" s="208">
        <v>0.027242801468084304</v>
      </c>
      <c r="S41" s="10">
        <v>521</v>
      </c>
      <c r="T41" s="208">
        <v>0.029073660714285715</v>
      </c>
      <c r="U41" s="209">
        <v>-0.2763888888888889</v>
      </c>
      <c r="V41" s="73" t="s">
        <v>305</v>
      </c>
    </row>
    <row r="42" spans="1:22" ht="15">
      <c r="A42" s="206">
        <v>69</v>
      </c>
      <c r="B42" s="207" t="s">
        <v>73</v>
      </c>
      <c r="C42" s="10">
        <v>82</v>
      </c>
      <c r="D42" s="208">
        <v>0.0037250715486303546</v>
      </c>
      <c r="E42" s="10">
        <v>85</v>
      </c>
      <c r="F42" s="208">
        <v>0.0035724793006346404</v>
      </c>
      <c r="G42" s="10">
        <v>87</v>
      </c>
      <c r="H42" s="208">
        <v>0.00420899854862119</v>
      </c>
      <c r="I42" s="10">
        <v>65</v>
      </c>
      <c r="J42" s="208">
        <v>0.003129212401309455</v>
      </c>
      <c r="K42" s="10">
        <v>75</v>
      </c>
      <c r="L42" s="208">
        <v>0.0033561551886159215</v>
      </c>
      <c r="M42" s="10">
        <v>83</v>
      </c>
      <c r="N42" s="208">
        <v>0.003370284646932229</v>
      </c>
      <c r="O42" s="10">
        <v>81</v>
      </c>
      <c r="P42" s="208">
        <v>0.0033211693796383625</v>
      </c>
      <c r="Q42" s="10">
        <v>81</v>
      </c>
      <c r="R42" s="208">
        <v>0.003064815165159484</v>
      </c>
      <c r="S42" s="10">
        <v>53</v>
      </c>
      <c r="T42" s="208">
        <v>0.0029575892857142856</v>
      </c>
      <c r="U42" s="209">
        <v>-0.345679012345679</v>
      </c>
      <c r="V42" s="73" t="s">
        <v>306</v>
      </c>
    </row>
    <row r="43" spans="1:22" ht="28.5">
      <c r="A43" s="206">
        <v>70</v>
      </c>
      <c r="B43" s="207" t="s">
        <v>74</v>
      </c>
      <c r="C43" s="10">
        <v>135</v>
      </c>
      <c r="D43" s="208">
        <v>0.006132739744696316</v>
      </c>
      <c r="E43" s="10">
        <v>120</v>
      </c>
      <c r="F43" s="208">
        <v>0.005043500189131257</v>
      </c>
      <c r="G43" s="10">
        <v>134</v>
      </c>
      <c r="H43" s="208">
        <v>0.006482825350749879</v>
      </c>
      <c r="I43" s="10">
        <v>88</v>
      </c>
      <c r="J43" s="208">
        <v>0.004236472174080493</v>
      </c>
      <c r="K43" s="10">
        <v>101</v>
      </c>
      <c r="L43" s="208">
        <v>0.004519622320669441</v>
      </c>
      <c r="M43" s="10">
        <v>113</v>
      </c>
      <c r="N43" s="208">
        <v>0.0045884598205221915</v>
      </c>
      <c r="O43" s="10">
        <v>116</v>
      </c>
      <c r="P43" s="208">
        <v>0.0047562425683709865</v>
      </c>
      <c r="Q43" s="10">
        <v>102</v>
      </c>
      <c r="R43" s="208">
        <v>0.003859396874645276</v>
      </c>
      <c r="S43" s="10">
        <v>74</v>
      </c>
      <c r="T43" s="208">
        <v>0.004129464285714286</v>
      </c>
      <c r="U43" s="209">
        <v>-0.27450980392156865</v>
      </c>
      <c r="V43" s="73" t="s">
        <v>307</v>
      </c>
    </row>
    <row r="44" spans="1:22" ht="15">
      <c r="A44" s="206">
        <v>71</v>
      </c>
      <c r="B44" s="207" t="s">
        <v>75</v>
      </c>
      <c r="C44" s="10">
        <v>23</v>
      </c>
      <c r="D44" s="208">
        <v>0.001044837141689002</v>
      </c>
      <c r="E44" s="10">
        <v>16</v>
      </c>
      <c r="F44" s="208">
        <v>0.0006724666918841676</v>
      </c>
      <c r="G44" s="10">
        <v>17</v>
      </c>
      <c r="H44" s="208">
        <v>0.000822447992259313</v>
      </c>
      <c r="I44" s="10">
        <v>13</v>
      </c>
      <c r="J44" s="208">
        <v>0.000625842480261891</v>
      </c>
      <c r="K44" s="10">
        <v>19</v>
      </c>
      <c r="L44" s="208">
        <v>0.0008502259811160334</v>
      </c>
      <c r="M44" s="10">
        <v>9</v>
      </c>
      <c r="N44" s="208">
        <v>0.0003654525520769886</v>
      </c>
      <c r="O44" s="10">
        <v>16</v>
      </c>
      <c r="P44" s="208">
        <v>0.000656033457706343</v>
      </c>
      <c r="Q44" s="10">
        <v>10</v>
      </c>
      <c r="R44" s="208">
        <v>0.00037837224261228196</v>
      </c>
      <c r="S44" s="10">
        <v>19</v>
      </c>
      <c r="T44" s="208">
        <v>0.001060267857142857</v>
      </c>
      <c r="U44" s="209">
        <v>0.9</v>
      </c>
      <c r="V44" s="73" t="s">
        <v>308</v>
      </c>
    </row>
    <row r="45" spans="1:22" ht="15">
      <c r="A45" s="206">
        <v>72</v>
      </c>
      <c r="B45" s="207" t="s">
        <v>76</v>
      </c>
      <c r="C45" s="10">
        <v>26</v>
      </c>
      <c r="D45" s="208">
        <v>0.001181120247126698</v>
      </c>
      <c r="E45" s="10">
        <v>24</v>
      </c>
      <c r="F45" s="208">
        <v>0.0010087000378262514</v>
      </c>
      <c r="G45" s="10">
        <v>24</v>
      </c>
      <c r="H45" s="208">
        <v>0.0011611030478955006</v>
      </c>
      <c r="I45" s="10">
        <v>17</v>
      </c>
      <c r="J45" s="208">
        <v>0.0008184093972655498</v>
      </c>
      <c r="K45" s="10">
        <v>35</v>
      </c>
      <c r="L45" s="208">
        <v>0.0015662057546874304</v>
      </c>
      <c r="M45" s="10">
        <v>24</v>
      </c>
      <c r="N45" s="208">
        <v>0.0009745401388719698</v>
      </c>
      <c r="O45" s="10">
        <v>32</v>
      </c>
      <c r="P45" s="208">
        <v>0.001312066915412686</v>
      </c>
      <c r="Q45" s="10">
        <v>21</v>
      </c>
      <c r="R45" s="208">
        <v>0.0007945817094857921</v>
      </c>
      <c r="S45" s="10">
        <v>14</v>
      </c>
      <c r="T45" s="208">
        <v>0.00078125</v>
      </c>
      <c r="U45" s="209">
        <v>-0.3333333333333333</v>
      </c>
      <c r="V45" s="73" t="s">
        <v>309</v>
      </c>
    </row>
    <row r="46" spans="1:22" ht="15">
      <c r="A46" s="206">
        <v>73</v>
      </c>
      <c r="B46" s="207" t="s">
        <v>77</v>
      </c>
      <c r="C46" s="10">
        <v>1</v>
      </c>
      <c r="D46" s="208">
        <v>4.54277018125653E-05</v>
      </c>
      <c r="E46" s="10">
        <v>6</v>
      </c>
      <c r="F46" s="208">
        <v>0.00025217500945656286</v>
      </c>
      <c r="G46" s="10">
        <v>4</v>
      </c>
      <c r="H46" s="208">
        <v>0.00019351717464925012</v>
      </c>
      <c r="I46" s="10">
        <v>1</v>
      </c>
      <c r="J46" s="208">
        <v>4.814172925091469E-05</v>
      </c>
      <c r="K46" s="10">
        <v>8</v>
      </c>
      <c r="L46" s="208">
        <v>0.0003579898867856984</v>
      </c>
      <c r="M46" s="10">
        <v>6</v>
      </c>
      <c r="N46" s="208">
        <v>0.00024363503471799245</v>
      </c>
      <c r="O46" s="10">
        <v>3</v>
      </c>
      <c r="P46" s="208">
        <v>0.00012300627331993932</v>
      </c>
      <c r="Q46" s="10">
        <v>9</v>
      </c>
      <c r="R46" s="208">
        <v>0.00034053501835105374</v>
      </c>
      <c r="S46" s="10">
        <v>4</v>
      </c>
      <c r="T46" s="208">
        <v>0.0002232142857142857</v>
      </c>
      <c r="U46" s="209">
        <v>-0.5555555555555556</v>
      </c>
      <c r="V46" s="73" t="s">
        <v>310</v>
      </c>
    </row>
    <row r="47" spans="1:22" ht="15">
      <c r="A47" s="206">
        <v>74</v>
      </c>
      <c r="B47" s="207" t="s">
        <v>78</v>
      </c>
      <c r="C47" s="10">
        <v>22</v>
      </c>
      <c r="D47" s="208">
        <v>0.0009994094398764366</v>
      </c>
      <c r="E47" s="10">
        <v>17</v>
      </c>
      <c r="F47" s="208">
        <v>0.0007144958601269281</v>
      </c>
      <c r="G47" s="10">
        <v>16</v>
      </c>
      <c r="H47" s="208">
        <v>0.0007740686985970005</v>
      </c>
      <c r="I47" s="10">
        <v>18</v>
      </c>
      <c r="J47" s="208">
        <v>0.0008665511265164644</v>
      </c>
      <c r="K47" s="10">
        <v>11</v>
      </c>
      <c r="L47" s="208">
        <v>0.0004922360943303352</v>
      </c>
      <c r="M47" s="10">
        <v>25</v>
      </c>
      <c r="N47" s="208">
        <v>0.0010151459779916352</v>
      </c>
      <c r="O47" s="10">
        <v>24</v>
      </c>
      <c r="P47" s="208">
        <v>0.0009840501865595146</v>
      </c>
      <c r="Q47" s="10">
        <v>24</v>
      </c>
      <c r="R47" s="208">
        <v>0.0009080933822694767</v>
      </c>
      <c r="S47" s="10">
        <v>5</v>
      </c>
      <c r="T47" s="208">
        <v>0.00027901785714285713</v>
      </c>
      <c r="U47" s="209">
        <v>-0.7916666666666666</v>
      </c>
      <c r="V47" s="73" t="s">
        <v>311</v>
      </c>
    </row>
    <row r="48" spans="1:22" ht="15">
      <c r="A48" s="206">
        <v>75</v>
      </c>
      <c r="B48" s="207" t="s">
        <v>79</v>
      </c>
      <c r="C48" s="10">
        <v>423</v>
      </c>
      <c r="D48" s="208">
        <v>0.019215917866715122</v>
      </c>
      <c r="E48" s="10">
        <v>464</v>
      </c>
      <c r="F48" s="208">
        <v>0.01950153406464086</v>
      </c>
      <c r="G48" s="10">
        <v>353</v>
      </c>
      <c r="H48" s="208">
        <v>0.017077890662796323</v>
      </c>
      <c r="I48" s="10">
        <v>297</v>
      </c>
      <c r="J48" s="208">
        <v>0.014298093587521665</v>
      </c>
      <c r="K48" s="10">
        <v>348</v>
      </c>
      <c r="L48" s="208">
        <v>0.015572560075177875</v>
      </c>
      <c r="M48" s="10">
        <v>341</v>
      </c>
      <c r="N48" s="208">
        <v>0.013846591139805903</v>
      </c>
      <c r="O48" s="10">
        <v>329</v>
      </c>
      <c r="P48" s="208">
        <v>0.013489687974086678</v>
      </c>
      <c r="Q48" s="10">
        <v>267</v>
      </c>
      <c r="R48" s="208">
        <v>0.01010253887774793</v>
      </c>
      <c r="S48" s="10">
        <v>189</v>
      </c>
      <c r="T48" s="208">
        <v>0.010546875</v>
      </c>
      <c r="U48" s="209">
        <v>-0.29213483146067415</v>
      </c>
      <c r="V48" s="73" t="s">
        <v>312</v>
      </c>
    </row>
    <row r="49" spans="1:22" ht="15">
      <c r="A49" s="206">
        <v>79</v>
      </c>
      <c r="B49" s="207" t="s">
        <v>80</v>
      </c>
      <c r="C49" s="10">
        <v>57</v>
      </c>
      <c r="D49" s="208">
        <v>0.002589379003316222</v>
      </c>
      <c r="E49" s="10">
        <v>51</v>
      </c>
      <c r="F49" s="208">
        <v>0.002143487580380784</v>
      </c>
      <c r="G49" s="10">
        <v>59</v>
      </c>
      <c r="H49" s="208">
        <v>0.002854378326076439</v>
      </c>
      <c r="I49" s="10">
        <v>66</v>
      </c>
      <c r="J49" s="208">
        <v>0.0031773541305603697</v>
      </c>
      <c r="K49" s="10">
        <v>48</v>
      </c>
      <c r="L49" s="208">
        <v>0.0021479393207141898</v>
      </c>
      <c r="M49" s="10">
        <v>64</v>
      </c>
      <c r="N49" s="208">
        <v>0.0025987737036585862</v>
      </c>
      <c r="O49" s="10">
        <v>68</v>
      </c>
      <c r="P49" s="208">
        <v>0.0027881421952519582</v>
      </c>
      <c r="Q49" s="10">
        <v>50</v>
      </c>
      <c r="R49" s="208">
        <v>0.0018918612130614102</v>
      </c>
      <c r="S49" s="10">
        <v>42</v>
      </c>
      <c r="T49" s="208">
        <v>0.00234375</v>
      </c>
      <c r="U49" s="209">
        <v>-0.16</v>
      </c>
      <c r="V49" s="73" t="s">
        <v>313</v>
      </c>
    </row>
    <row r="50" spans="1:22" ht="15">
      <c r="A50" s="206">
        <v>80</v>
      </c>
      <c r="B50" s="207" t="s">
        <v>81</v>
      </c>
      <c r="C50" s="10">
        <v>126</v>
      </c>
      <c r="D50" s="208">
        <v>0.005723890428383228</v>
      </c>
      <c r="E50" s="10">
        <v>115</v>
      </c>
      <c r="F50" s="208">
        <v>0.004833354347917455</v>
      </c>
      <c r="G50" s="10">
        <v>105</v>
      </c>
      <c r="H50" s="208">
        <v>0.0050798258345428155</v>
      </c>
      <c r="I50" s="10">
        <v>110</v>
      </c>
      <c r="J50" s="208">
        <v>0.0052955902176006165</v>
      </c>
      <c r="K50" s="10">
        <v>133</v>
      </c>
      <c r="L50" s="208">
        <v>0.0059515818678122345</v>
      </c>
      <c r="M50" s="10">
        <v>102</v>
      </c>
      <c r="N50" s="208">
        <v>0.004141795590205871</v>
      </c>
      <c r="O50" s="10">
        <v>130</v>
      </c>
      <c r="P50" s="208">
        <v>0.005330271843864037</v>
      </c>
      <c r="Q50" s="10">
        <v>110</v>
      </c>
      <c r="R50" s="208">
        <v>0.004162094668735101</v>
      </c>
      <c r="S50" s="10">
        <v>82</v>
      </c>
      <c r="T50" s="208">
        <v>0.004575892857142857</v>
      </c>
      <c r="U50" s="209">
        <v>-0.2545454545454545</v>
      </c>
      <c r="V50" s="73" t="s">
        <v>314</v>
      </c>
    </row>
    <row r="51" spans="1:22" ht="15">
      <c r="A51" s="206">
        <v>81</v>
      </c>
      <c r="B51" s="207" t="s">
        <v>82</v>
      </c>
      <c r="C51" s="10">
        <v>192</v>
      </c>
      <c r="D51" s="208">
        <v>0.008722118748012538</v>
      </c>
      <c r="E51" s="10">
        <v>184</v>
      </c>
      <c r="F51" s="208">
        <v>0.007733366956667927</v>
      </c>
      <c r="G51" s="10">
        <v>198</v>
      </c>
      <c r="H51" s="208">
        <v>0.009579100145137881</v>
      </c>
      <c r="I51" s="10">
        <v>203</v>
      </c>
      <c r="J51" s="208">
        <v>0.009772771037935682</v>
      </c>
      <c r="K51" s="10">
        <v>198</v>
      </c>
      <c r="L51" s="208">
        <v>0.008860249697946031</v>
      </c>
      <c r="M51" s="10">
        <v>202</v>
      </c>
      <c r="N51" s="208">
        <v>0.008202379502172412</v>
      </c>
      <c r="O51" s="10">
        <v>250</v>
      </c>
      <c r="P51" s="208">
        <v>0.01025052277666161</v>
      </c>
      <c r="Q51" s="10">
        <v>268</v>
      </c>
      <c r="R51" s="208">
        <v>0.010140376102009156</v>
      </c>
      <c r="S51" s="10">
        <v>168</v>
      </c>
      <c r="T51" s="208">
        <v>0.009375</v>
      </c>
      <c r="U51" s="209">
        <v>-0.373134328358209</v>
      </c>
      <c r="V51" s="73" t="s">
        <v>315</v>
      </c>
    </row>
    <row r="52" spans="1:22" ht="28.5">
      <c r="A52" s="206">
        <v>82</v>
      </c>
      <c r="B52" s="207" t="s">
        <v>83</v>
      </c>
      <c r="C52" s="10">
        <v>26</v>
      </c>
      <c r="D52" s="208">
        <v>0.001181120247126698</v>
      </c>
      <c r="E52" s="10">
        <v>18</v>
      </c>
      <c r="F52" s="208">
        <v>0.0007565250283696885</v>
      </c>
      <c r="G52" s="10">
        <v>12</v>
      </c>
      <c r="H52" s="208">
        <v>0.0005805515239477503</v>
      </c>
      <c r="I52" s="10">
        <v>13</v>
      </c>
      <c r="J52" s="208">
        <v>0.000625842480261891</v>
      </c>
      <c r="K52" s="10">
        <v>8</v>
      </c>
      <c r="L52" s="208">
        <v>0.0003579898867856984</v>
      </c>
      <c r="M52" s="10">
        <v>9</v>
      </c>
      <c r="N52" s="208">
        <v>0.0003654525520769886</v>
      </c>
      <c r="O52" s="10">
        <v>11</v>
      </c>
      <c r="P52" s="208">
        <v>0.00045102300217311086</v>
      </c>
      <c r="Q52" s="10">
        <v>14</v>
      </c>
      <c r="R52" s="208">
        <v>0.0005297211396571946</v>
      </c>
      <c r="S52" s="10">
        <v>4</v>
      </c>
      <c r="T52" s="208">
        <v>0.0002232142857142857</v>
      </c>
      <c r="U52" s="209">
        <v>-0.7142857142857143</v>
      </c>
      <c r="V52" s="73" t="s">
        <v>316</v>
      </c>
    </row>
    <row r="53" spans="1:22" ht="42.75">
      <c r="A53" s="206">
        <v>83</v>
      </c>
      <c r="B53" s="207" t="s">
        <v>84</v>
      </c>
      <c r="C53" s="10">
        <v>233</v>
      </c>
      <c r="D53" s="208">
        <v>0.010584654522327715</v>
      </c>
      <c r="E53" s="10">
        <v>189</v>
      </c>
      <c r="F53" s="208">
        <v>0.00794351279788173</v>
      </c>
      <c r="G53" s="10">
        <v>139</v>
      </c>
      <c r="H53" s="208">
        <v>0.006724721819061441</v>
      </c>
      <c r="I53" s="10">
        <v>139</v>
      </c>
      <c r="J53" s="208">
        <v>0.006691700365877142</v>
      </c>
      <c r="K53" s="10">
        <v>134</v>
      </c>
      <c r="L53" s="208">
        <v>0.0059963306036604465</v>
      </c>
      <c r="M53" s="10">
        <v>152</v>
      </c>
      <c r="N53" s="208">
        <v>0.006172087546189142</v>
      </c>
      <c r="O53" s="10">
        <v>124</v>
      </c>
      <c r="P53" s="208">
        <v>0.005084259297224158</v>
      </c>
      <c r="Q53" s="10">
        <v>130</v>
      </c>
      <c r="R53" s="208">
        <v>0.004918839153959665</v>
      </c>
      <c r="S53" s="10">
        <v>73</v>
      </c>
      <c r="T53" s="208">
        <v>0.0040736607142857146</v>
      </c>
      <c r="U53" s="209">
        <v>-0.43846153846153846</v>
      </c>
      <c r="V53" s="73" t="s">
        <v>317</v>
      </c>
    </row>
    <row r="54" spans="1:22" ht="15">
      <c r="A54" s="206">
        <v>84</v>
      </c>
      <c r="B54" s="207" t="s">
        <v>85</v>
      </c>
      <c r="C54" s="10">
        <v>48</v>
      </c>
      <c r="D54" s="208">
        <v>0.0021805296870031346</v>
      </c>
      <c r="E54" s="10">
        <v>61</v>
      </c>
      <c r="F54" s="208">
        <v>0.002563779262808389</v>
      </c>
      <c r="G54" s="10">
        <v>39</v>
      </c>
      <c r="H54" s="208">
        <v>0.0018867924528301887</v>
      </c>
      <c r="I54" s="10">
        <v>39</v>
      </c>
      <c r="J54" s="208">
        <v>0.001877527440785673</v>
      </c>
      <c r="K54" s="10">
        <v>45</v>
      </c>
      <c r="L54" s="208">
        <v>0.0020136931131695536</v>
      </c>
      <c r="M54" s="10">
        <v>46</v>
      </c>
      <c r="N54" s="208">
        <v>0.0018678685995046087</v>
      </c>
      <c r="O54" s="10">
        <v>68</v>
      </c>
      <c r="P54" s="208">
        <v>0.0027881421952519582</v>
      </c>
      <c r="Q54" s="10">
        <v>62</v>
      </c>
      <c r="R54" s="208">
        <v>0.002345907904196148</v>
      </c>
      <c r="S54" s="10">
        <v>60</v>
      </c>
      <c r="T54" s="208">
        <v>0.0033482142857142855</v>
      </c>
      <c r="U54" s="209">
        <v>-0.03225806451612903</v>
      </c>
      <c r="V54" s="73" t="s">
        <v>318</v>
      </c>
    </row>
    <row r="55" spans="1:22" ht="28.5">
      <c r="A55" s="206">
        <v>85</v>
      </c>
      <c r="B55" s="207" t="s">
        <v>86</v>
      </c>
      <c r="C55" s="10">
        <v>97</v>
      </c>
      <c r="D55" s="208">
        <v>0.0044064870758188344</v>
      </c>
      <c r="E55" s="10">
        <v>149</v>
      </c>
      <c r="F55" s="208">
        <v>0.006262346068171311</v>
      </c>
      <c r="G55" s="10">
        <v>114</v>
      </c>
      <c r="H55" s="208">
        <v>0.0055152394775036286</v>
      </c>
      <c r="I55" s="10">
        <v>106</v>
      </c>
      <c r="J55" s="208">
        <v>0.005103023300596958</v>
      </c>
      <c r="K55" s="10">
        <v>108</v>
      </c>
      <c r="L55" s="208">
        <v>0.004832863471606927</v>
      </c>
      <c r="M55" s="10">
        <v>96</v>
      </c>
      <c r="N55" s="208">
        <v>0.003898160555487879</v>
      </c>
      <c r="O55" s="10">
        <v>122</v>
      </c>
      <c r="P55" s="208">
        <v>0.005002255115010865</v>
      </c>
      <c r="Q55" s="10">
        <v>102</v>
      </c>
      <c r="R55" s="208">
        <v>0.003859396874645276</v>
      </c>
      <c r="S55" s="10">
        <v>65</v>
      </c>
      <c r="T55" s="208">
        <v>0.003627232142857143</v>
      </c>
      <c r="U55" s="209">
        <v>-0.3627450980392157</v>
      </c>
      <c r="V55" s="73" t="s">
        <v>319</v>
      </c>
    </row>
    <row r="56" spans="1:22" ht="15">
      <c r="A56" s="206">
        <v>89</v>
      </c>
      <c r="B56" s="207" t="s">
        <v>87</v>
      </c>
      <c r="C56" s="10">
        <v>83</v>
      </c>
      <c r="D56" s="208">
        <v>0.00377049925044292</v>
      </c>
      <c r="E56" s="10">
        <v>96</v>
      </c>
      <c r="F56" s="208">
        <v>0.004034800151305006</v>
      </c>
      <c r="G56" s="10">
        <v>90</v>
      </c>
      <c r="H56" s="208">
        <v>0.0043541364296081275</v>
      </c>
      <c r="I56" s="10">
        <v>57</v>
      </c>
      <c r="J56" s="208">
        <v>0.0027440785673021376</v>
      </c>
      <c r="K56" s="10">
        <v>95</v>
      </c>
      <c r="L56" s="208">
        <v>0.0042511299055801675</v>
      </c>
      <c r="M56" s="10">
        <v>85</v>
      </c>
      <c r="N56" s="208">
        <v>0.00345149632517156</v>
      </c>
      <c r="O56" s="10">
        <v>94</v>
      </c>
      <c r="P56" s="208">
        <v>0.0038541965640247642</v>
      </c>
      <c r="Q56" s="10">
        <v>86</v>
      </c>
      <c r="R56" s="208">
        <v>0.003254001286465625</v>
      </c>
      <c r="S56" s="10">
        <v>45</v>
      </c>
      <c r="T56" s="208">
        <v>0.0025111607142857145</v>
      </c>
      <c r="U56" s="209">
        <v>-0.47674418604651164</v>
      </c>
      <c r="V56" s="73" t="s">
        <v>320</v>
      </c>
    </row>
    <row r="57" spans="1:22" ht="15.75" thickBot="1">
      <c r="A57" s="210">
        <v>99</v>
      </c>
      <c r="B57" s="211" t="s">
        <v>88</v>
      </c>
      <c r="C57" s="11">
        <v>1427</v>
      </c>
      <c r="D57" s="212">
        <v>0.06482533048653069</v>
      </c>
      <c r="E57" s="11">
        <v>1366</v>
      </c>
      <c r="F57" s="212">
        <v>0.05741184381961081</v>
      </c>
      <c r="G57" s="11">
        <v>1348</v>
      </c>
      <c r="H57" s="212">
        <v>0.0652152878567973</v>
      </c>
      <c r="I57" s="11">
        <v>1328</v>
      </c>
      <c r="J57" s="212">
        <v>0.06393221644521471</v>
      </c>
      <c r="K57" s="11">
        <v>1542</v>
      </c>
      <c r="L57" s="212">
        <v>0.06900255067794335</v>
      </c>
      <c r="M57" s="11">
        <v>1550</v>
      </c>
      <c r="N57" s="212">
        <v>0.06293905063548139</v>
      </c>
      <c r="O57" s="11">
        <v>1511</v>
      </c>
      <c r="P57" s="212">
        <v>0.061954159662142766</v>
      </c>
      <c r="Q57" s="11">
        <v>1598</v>
      </c>
      <c r="R57" s="212">
        <v>0.06046388436944266</v>
      </c>
      <c r="S57" s="11">
        <v>1037</v>
      </c>
      <c r="T57" s="212">
        <v>0.057868303571428574</v>
      </c>
      <c r="U57" s="213">
        <v>-0.35106382978723405</v>
      </c>
      <c r="V57" s="73" t="s">
        <v>321</v>
      </c>
    </row>
    <row r="58" spans="1:24" ht="15.75" thickBot="1">
      <c r="A58" s="334" t="s">
        <v>89</v>
      </c>
      <c r="B58" s="335"/>
      <c r="C58" s="12">
        <v>22013</v>
      </c>
      <c r="D58" s="65">
        <v>1</v>
      </c>
      <c r="E58" s="12">
        <v>23793</v>
      </c>
      <c r="F58" s="65">
        <v>1</v>
      </c>
      <c r="G58" s="12">
        <v>20670</v>
      </c>
      <c r="H58" s="65">
        <v>1</v>
      </c>
      <c r="I58" s="12">
        <v>20772</v>
      </c>
      <c r="J58" s="65">
        <v>1</v>
      </c>
      <c r="K58" s="12">
        <v>22347</v>
      </c>
      <c r="L58" s="65">
        <v>1</v>
      </c>
      <c r="M58" s="12">
        <v>24627</v>
      </c>
      <c r="N58" s="65">
        <v>1</v>
      </c>
      <c r="O58" s="12">
        <v>24389</v>
      </c>
      <c r="P58" s="65">
        <v>1</v>
      </c>
      <c r="Q58" s="12">
        <v>26429</v>
      </c>
      <c r="R58" s="65">
        <v>1</v>
      </c>
      <c r="S58" s="12">
        <v>17920</v>
      </c>
      <c r="T58" s="65">
        <v>1</v>
      </c>
      <c r="U58" s="60">
        <v>-0.3219569412387907</v>
      </c>
      <c r="V58" s="73" t="s">
        <v>116</v>
      </c>
      <c r="X58" s="306"/>
    </row>
    <row r="59" spans="1:21" ht="15">
      <c r="A59" s="79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14"/>
    </row>
    <row r="60" spans="1:21" ht="15">
      <c r="A60" s="74"/>
      <c r="B60" s="74"/>
      <c r="C60" s="74">
        <f aca="true" t="shared" si="0" ref="C60:R60">SUM(C6:C57)</f>
        <v>22013</v>
      </c>
      <c r="D60" s="325">
        <f t="shared" si="0"/>
        <v>1.0000000000000002</v>
      </c>
      <c r="E60" s="74">
        <f t="shared" si="0"/>
        <v>23793</v>
      </c>
      <c r="F60" s="325">
        <f t="shared" si="0"/>
        <v>1</v>
      </c>
      <c r="G60" s="74">
        <f t="shared" si="0"/>
        <v>20670</v>
      </c>
      <c r="H60" s="325">
        <f t="shared" si="0"/>
        <v>1</v>
      </c>
      <c r="I60" s="74">
        <f t="shared" si="0"/>
        <v>20772</v>
      </c>
      <c r="J60" s="325">
        <f t="shared" si="0"/>
        <v>1.0000000000000002</v>
      </c>
      <c r="K60" s="74">
        <f t="shared" si="0"/>
        <v>22347</v>
      </c>
      <c r="L60" s="325">
        <f t="shared" si="0"/>
        <v>1.0000000000000002</v>
      </c>
      <c r="M60" s="74">
        <f t="shared" si="0"/>
        <v>24627</v>
      </c>
      <c r="N60" s="325">
        <f t="shared" si="0"/>
        <v>1.0000000000000002</v>
      </c>
      <c r="O60" s="78">
        <f t="shared" si="0"/>
        <v>24389</v>
      </c>
      <c r="P60" s="325">
        <f t="shared" si="0"/>
        <v>1</v>
      </c>
      <c r="Q60" s="78">
        <f t="shared" si="0"/>
        <v>26429</v>
      </c>
      <c r="R60" s="325">
        <f t="shared" si="0"/>
        <v>0.9999999999999999</v>
      </c>
      <c r="S60" s="78">
        <f>SUM(S6:S57)</f>
        <v>17920</v>
      </c>
      <c r="T60" s="325">
        <f>SUM(T6:T57)</f>
        <v>1</v>
      </c>
      <c r="U60" s="14"/>
    </row>
  </sheetData>
  <sheetProtection/>
  <mergeCells count="16">
    <mergeCell ref="A1:U1"/>
    <mergeCell ref="A2:U2"/>
    <mergeCell ref="I4:J4"/>
    <mergeCell ref="S4:T4"/>
    <mergeCell ref="C4:D4"/>
    <mergeCell ref="E4:F4"/>
    <mergeCell ref="G4:H4"/>
    <mergeCell ref="A58:B58"/>
    <mergeCell ref="U3:U5"/>
    <mergeCell ref="A3:A5"/>
    <mergeCell ref="B3:B5"/>
    <mergeCell ref="C3:T3"/>
    <mergeCell ref="K4:L4"/>
    <mergeCell ref="M4:N4"/>
    <mergeCell ref="O4:P4"/>
    <mergeCell ref="Q4:R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2" width="18.140625" style="69" customWidth="1"/>
    <col min="13" max="16384" width="11.421875" style="69" customWidth="1"/>
  </cols>
  <sheetData>
    <row r="1" spans="1:12" ht="24.75" customHeight="1" thickBot="1" thickTop="1">
      <c r="A1" s="348" t="s">
        <v>437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51"/>
    </row>
    <row r="2" spans="1:12" ht="19.5" customHeight="1" thickBot="1" thickTop="1">
      <c r="A2" s="358" t="s">
        <v>32</v>
      </c>
      <c r="B2" s="366" t="s">
        <v>261</v>
      </c>
      <c r="C2" s="341" t="s">
        <v>103</v>
      </c>
      <c r="D2" s="364"/>
      <c r="E2" s="364"/>
      <c r="F2" s="364"/>
      <c r="G2" s="364"/>
      <c r="H2" s="364"/>
      <c r="I2" s="364"/>
      <c r="J2" s="344"/>
      <c r="K2" s="358" t="s">
        <v>89</v>
      </c>
      <c r="L2" s="361"/>
    </row>
    <row r="3" spans="1:12" ht="19.5" customHeight="1">
      <c r="A3" s="359"/>
      <c r="B3" s="415"/>
      <c r="C3" s="346" t="s">
        <v>91</v>
      </c>
      <c r="D3" s="347"/>
      <c r="E3" s="365" t="s">
        <v>92</v>
      </c>
      <c r="F3" s="366"/>
      <c r="G3" s="346" t="s">
        <v>93</v>
      </c>
      <c r="H3" s="347"/>
      <c r="I3" s="365" t="s">
        <v>94</v>
      </c>
      <c r="J3" s="366"/>
      <c r="K3" s="359"/>
      <c r="L3" s="362"/>
    </row>
    <row r="4" spans="1:12" ht="19.5" customHeight="1" thickBot="1">
      <c r="A4" s="360"/>
      <c r="B4" s="416"/>
      <c r="C4" s="75" t="s">
        <v>34</v>
      </c>
      <c r="D4" s="61" t="s">
        <v>35</v>
      </c>
      <c r="E4" s="156" t="s">
        <v>34</v>
      </c>
      <c r="F4" s="195" t="s">
        <v>35</v>
      </c>
      <c r="G4" s="75" t="s">
        <v>34</v>
      </c>
      <c r="H4" s="61" t="s">
        <v>35</v>
      </c>
      <c r="I4" s="156" t="s">
        <v>34</v>
      </c>
      <c r="J4" s="195" t="s">
        <v>35</v>
      </c>
      <c r="K4" s="75" t="s">
        <v>34</v>
      </c>
      <c r="L4" s="61" t="s">
        <v>35</v>
      </c>
    </row>
    <row r="5" spans="1:13" ht="28.5">
      <c r="A5" s="214">
        <v>10</v>
      </c>
      <c r="B5" s="203" t="s">
        <v>208</v>
      </c>
      <c r="C5" s="59">
        <v>0</v>
      </c>
      <c r="D5" s="170">
        <v>0</v>
      </c>
      <c r="E5" s="59">
        <v>1</v>
      </c>
      <c r="F5" s="170">
        <v>0.000125250501002004</v>
      </c>
      <c r="G5" s="59">
        <v>0</v>
      </c>
      <c r="H5" s="170">
        <v>0</v>
      </c>
      <c r="I5" s="59">
        <v>0</v>
      </c>
      <c r="J5" s="170">
        <v>0</v>
      </c>
      <c r="K5" s="59">
        <v>1</v>
      </c>
      <c r="L5" s="170">
        <v>6.373486297004461E-05</v>
      </c>
      <c r="M5" s="295" t="s">
        <v>344</v>
      </c>
    </row>
    <row r="6" spans="1:13" ht="15">
      <c r="A6" s="216">
        <v>11</v>
      </c>
      <c r="B6" s="207" t="s">
        <v>209</v>
      </c>
      <c r="C6" s="10">
        <v>1</v>
      </c>
      <c r="D6" s="49">
        <v>0.00018681113394358303</v>
      </c>
      <c r="E6" s="10">
        <v>1</v>
      </c>
      <c r="F6" s="49">
        <v>0.000125250501002004</v>
      </c>
      <c r="G6" s="10">
        <v>0</v>
      </c>
      <c r="H6" s="49">
        <v>0</v>
      </c>
      <c r="I6" s="10">
        <v>0</v>
      </c>
      <c r="J6" s="49">
        <v>0</v>
      </c>
      <c r="K6" s="10">
        <v>2</v>
      </c>
      <c r="L6" s="49">
        <v>0.00012746972594008922</v>
      </c>
      <c r="M6" s="295" t="s">
        <v>345</v>
      </c>
    </row>
    <row r="7" spans="1:13" ht="15">
      <c r="A7" s="216">
        <v>12</v>
      </c>
      <c r="B7" s="207" t="s">
        <v>210</v>
      </c>
      <c r="C7" s="10">
        <v>1</v>
      </c>
      <c r="D7" s="49">
        <v>0.00018681113394358303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1</v>
      </c>
      <c r="L7" s="49">
        <v>6.373486297004461E-05</v>
      </c>
      <c r="M7" s="295" t="s">
        <v>346</v>
      </c>
    </row>
    <row r="8" spans="1:13" ht="15">
      <c r="A8" s="216">
        <v>13</v>
      </c>
      <c r="B8" s="207" t="s">
        <v>211</v>
      </c>
      <c r="C8" s="10">
        <v>3</v>
      </c>
      <c r="D8" s="49">
        <v>0.0005604334018307491</v>
      </c>
      <c r="E8" s="10">
        <v>1</v>
      </c>
      <c r="F8" s="49">
        <v>0.000125250501002004</v>
      </c>
      <c r="G8" s="10">
        <v>1</v>
      </c>
      <c r="H8" s="49">
        <v>0.0004317789291882556</v>
      </c>
      <c r="I8" s="10">
        <v>0</v>
      </c>
      <c r="J8" s="49">
        <v>0</v>
      </c>
      <c r="K8" s="10">
        <v>5</v>
      </c>
      <c r="L8" s="49">
        <v>0.00031867431485022306</v>
      </c>
      <c r="M8" s="295" t="s">
        <v>347</v>
      </c>
    </row>
    <row r="9" spans="1:13" ht="15">
      <c r="A9" s="216">
        <v>14</v>
      </c>
      <c r="B9" s="207" t="s">
        <v>212</v>
      </c>
      <c r="C9" s="10">
        <v>5</v>
      </c>
      <c r="D9" s="49">
        <v>0.0009340556697179152</v>
      </c>
      <c r="E9" s="10">
        <v>10</v>
      </c>
      <c r="F9" s="49">
        <v>0.00125250501002004</v>
      </c>
      <c r="G9" s="10">
        <v>3</v>
      </c>
      <c r="H9" s="49">
        <v>0.0012953367875647669</v>
      </c>
      <c r="I9" s="10">
        <v>0</v>
      </c>
      <c r="J9" s="49">
        <v>0</v>
      </c>
      <c r="K9" s="10">
        <v>18</v>
      </c>
      <c r="L9" s="49">
        <v>0.001147227533460803</v>
      </c>
      <c r="M9" s="295" t="s">
        <v>348</v>
      </c>
    </row>
    <row r="10" spans="1:13" ht="15">
      <c r="A10" s="216">
        <v>15</v>
      </c>
      <c r="B10" s="207" t="s">
        <v>213</v>
      </c>
      <c r="C10" s="10">
        <v>2</v>
      </c>
      <c r="D10" s="49">
        <v>0.00037362226788716606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2</v>
      </c>
      <c r="L10" s="49">
        <v>0.00012746972594008922</v>
      </c>
      <c r="M10" s="295" t="s">
        <v>349</v>
      </c>
    </row>
    <row r="11" spans="1:13" ht="28.5">
      <c r="A11" s="216">
        <v>16</v>
      </c>
      <c r="B11" s="207" t="s">
        <v>214</v>
      </c>
      <c r="C11" s="10">
        <v>6</v>
      </c>
      <c r="D11" s="49">
        <v>0.0011208668036614981</v>
      </c>
      <c r="E11" s="10">
        <v>1</v>
      </c>
      <c r="F11" s="49">
        <v>0.000125250501002004</v>
      </c>
      <c r="G11" s="10">
        <v>0</v>
      </c>
      <c r="H11" s="49">
        <v>0</v>
      </c>
      <c r="I11" s="10">
        <v>0</v>
      </c>
      <c r="J11" s="49">
        <v>0</v>
      </c>
      <c r="K11" s="10">
        <v>7</v>
      </c>
      <c r="L11" s="49">
        <v>0.0004461440407903123</v>
      </c>
      <c r="M11" s="295" t="s">
        <v>350</v>
      </c>
    </row>
    <row r="12" spans="1:13" ht="28.5">
      <c r="A12" s="216">
        <v>17</v>
      </c>
      <c r="B12" s="207" t="s">
        <v>215</v>
      </c>
      <c r="C12" s="10">
        <v>1</v>
      </c>
      <c r="D12" s="49">
        <v>0.00018681113394358303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1</v>
      </c>
      <c r="L12" s="49">
        <v>6.373486297004461E-05</v>
      </c>
      <c r="M12" s="73" t="s">
        <v>445</v>
      </c>
    </row>
    <row r="13" spans="1:13" ht="28.5">
      <c r="A13" s="216">
        <v>19</v>
      </c>
      <c r="B13" s="207" t="s">
        <v>216</v>
      </c>
      <c r="C13" s="10">
        <v>28</v>
      </c>
      <c r="D13" s="49">
        <v>0.005230711750420325</v>
      </c>
      <c r="E13" s="10">
        <v>22</v>
      </c>
      <c r="F13" s="49">
        <v>0.0027555110220440883</v>
      </c>
      <c r="G13" s="10">
        <v>7</v>
      </c>
      <c r="H13" s="49">
        <v>0.0030224525043177895</v>
      </c>
      <c r="I13" s="10">
        <v>0</v>
      </c>
      <c r="J13" s="49">
        <v>0</v>
      </c>
      <c r="K13" s="10">
        <v>57</v>
      </c>
      <c r="L13" s="49">
        <v>0.003632887189292543</v>
      </c>
      <c r="M13" s="295" t="s">
        <v>351</v>
      </c>
    </row>
    <row r="14" spans="1:13" ht="15">
      <c r="A14" s="216">
        <v>20</v>
      </c>
      <c r="B14" s="207" t="s">
        <v>217</v>
      </c>
      <c r="C14" s="10">
        <v>0</v>
      </c>
      <c r="D14" s="49">
        <v>0</v>
      </c>
      <c r="E14" s="10">
        <v>3</v>
      </c>
      <c r="F14" s="49">
        <v>0.000375751503006012</v>
      </c>
      <c r="G14" s="10">
        <v>0</v>
      </c>
      <c r="H14" s="49">
        <v>0</v>
      </c>
      <c r="I14" s="10">
        <v>0</v>
      </c>
      <c r="J14" s="49">
        <v>0</v>
      </c>
      <c r="K14" s="10">
        <v>3</v>
      </c>
      <c r="L14" s="49">
        <v>0.00019120458891013384</v>
      </c>
      <c r="M14" s="295" t="s">
        <v>352</v>
      </c>
    </row>
    <row r="15" spans="1:13" ht="15">
      <c r="A15" s="216">
        <v>21</v>
      </c>
      <c r="B15" s="207" t="s">
        <v>218</v>
      </c>
      <c r="C15" s="10">
        <v>0</v>
      </c>
      <c r="D15" s="49">
        <v>0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73" t="s">
        <v>389</v>
      </c>
    </row>
    <row r="16" spans="1:13" ht="15" customHeight="1">
      <c r="A16" s="216">
        <v>22</v>
      </c>
      <c r="B16" s="207" t="s">
        <v>219</v>
      </c>
      <c r="C16" s="29">
        <v>0</v>
      </c>
      <c r="D16" s="49">
        <v>0</v>
      </c>
      <c r="E16" s="10">
        <v>0</v>
      </c>
      <c r="F16" s="49">
        <v>0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308" t="s">
        <v>390</v>
      </c>
    </row>
    <row r="17" spans="1:13" ht="15">
      <c r="A17" s="216">
        <v>23</v>
      </c>
      <c r="B17" s="207" t="s">
        <v>220</v>
      </c>
      <c r="C17" s="10">
        <v>1</v>
      </c>
      <c r="D17" s="49">
        <v>0.00018681113394358303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1</v>
      </c>
      <c r="L17" s="49">
        <v>6.373486297004461E-05</v>
      </c>
      <c r="M17" s="295" t="s">
        <v>353</v>
      </c>
    </row>
    <row r="18" spans="1:13" ht="28.5">
      <c r="A18" s="216">
        <v>29</v>
      </c>
      <c r="B18" s="207" t="s">
        <v>221</v>
      </c>
      <c r="C18" s="10">
        <v>8</v>
      </c>
      <c r="D18" s="49">
        <v>0.0014944890715486642</v>
      </c>
      <c r="E18" s="10">
        <v>7</v>
      </c>
      <c r="F18" s="49">
        <v>0.0008767535070140281</v>
      </c>
      <c r="G18" s="10">
        <v>0</v>
      </c>
      <c r="H18" s="49">
        <v>0</v>
      </c>
      <c r="I18" s="10">
        <v>0</v>
      </c>
      <c r="J18" s="49">
        <v>0</v>
      </c>
      <c r="K18" s="10">
        <v>15</v>
      </c>
      <c r="L18" s="49">
        <v>0.0009560229445506692</v>
      </c>
      <c r="M18" s="295" t="s">
        <v>354</v>
      </c>
    </row>
    <row r="19" spans="1:13" ht="28.5">
      <c r="A19" s="216">
        <v>30</v>
      </c>
      <c r="B19" s="207" t="s">
        <v>222</v>
      </c>
      <c r="C19" s="10">
        <v>280</v>
      </c>
      <c r="D19" s="49">
        <v>0.05230711750420325</v>
      </c>
      <c r="E19" s="10">
        <v>340</v>
      </c>
      <c r="F19" s="49">
        <v>0.042585170340681364</v>
      </c>
      <c r="G19" s="10">
        <v>108</v>
      </c>
      <c r="H19" s="49">
        <v>0.046632124352331605</v>
      </c>
      <c r="I19" s="10">
        <v>0</v>
      </c>
      <c r="J19" s="49">
        <v>0</v>
      </c>
      <c r="K19" s="10">
        <v>728</v>
      </c>
      <c r="L19" s="49">
        <v>0.04639898024219248</v>
      </c>
      <c r="M19" s="295" t="s">
        <v>355</v>
      </c>
    </row>
    <row r="20" spans="1:13" ht="15">
      <c r="A20" s="216">
        <v>31</v>
      </c>
      <c r="B20" s="207" t="s">
        <v>223</v>
      </c>
      <c r="C20" s="10">
        <v>1215</v>
      </c>
      <c r="D20" s="49">
        <v>0.22697552774145338</v>
      </c>
      <c r="E20" s="10">
        <v>1888</v>
      </c>
      <c r="F20" s="49">
        <v>0.23647294589178355</v>
      </c>
      <c r="G20" s="10">
        <v>646</v>
      </c>
      <c r="H20" s="49">
        <v>0.27892918825561314</v>
      </c>
      <c r="I20" s="10">
        <v>2</v>
      </c>
      <c r="J20" s="49">
        <v>0.05405405405405406</v>
      </c>
      <c r="K20" s="10">
        <v>3751</v>
      </c>
      <c r="L20" s="49">
        <v>0.23906947100063736</v>
      </c>
      <c r="M20" s="295" t="s">
        <v>356</v>
      </c>
    </row>
    <row r="21" spans="1:13" ht="15">
      <c r="A21" s="216">
        <v>32</v>
      </c>
      <c r="B21" s="207" t="s">
        <v>224</v>
      </c>
      <c r="C21" s="10">
        <v>236</v>
      </c>
      <c r="D21" s="49">
        <v>0.0440874276106856</v>
      </c>
      <c r="E21" s="10">
        <v>361</v>
      </c>
      <c r="F21" s="49">
        <v>0.045215430861723444</v>
      </c>
      <c r="G21" s="10">
        <v>110</v>
      </c>
      <c r="H21" s="49">
        <v>0.047495682210708115</v>
      </c>
      <c r="I21" s="10">
        <v>0</v>
      </c>
      <c r="J21" s="49">
        <v>0</v>
      </c>
      <c r="K21" s="10">
        <v>707</v>
      </c>
      <c r="L21" s="49">
        <v>0.04506054811982154</v>
      </c>
      <c r="M21" s="295" t="s">
        <v>357</v>
      </c>
    </row>
    <row r="22" spans="1:13" ht="28.5">
      <c r="A22" s="216">
        <v>39</v>
      </c>
      <c r="B22" s="207" t="s">
        <v>225</v>
      </c>
      <c r="C22" s="10">
        <v>56</v>
      </c>
      <c r="D22" s="49">
        <v>0.01046142350084065</v>
      </c>
      <c r="E22" s="10">
        <v>53</v>
      </c>
      <c r="F22" s="49">
        <v>0.006638276553106212</v>
      </c>
      <c r="G22" s="10">
        <v>17</v>
      </c>
      <c r="H22" s="49">
        <v>0.007340241796200345</v>
      </c>
      <c r="I22" s="10">
        <v>0</v>
      </c>
      <c r="J22" s="49">
        <v>0</v>
      </c>
      <c r="K22" s="10">
        <v>126</v>
      </c>
      <c r="L22" s="49">
        <v>0.00803059273422562</v>
      </c>
      <c r="M22" s="295" t="s">
        <v>358</v>
      </c>
    </row>
    <row r="23" spans="1:13" ht="15">
      <c r="A23" s="216">
        <v>40</v>
      </c>
      <c r="B23" s="207" t="s">
        <v>226</v>
      </c>
      <c r="C23" s="10">
        <v>301</v>
      </c>
      <c r="D23" s="49">
        <v>0.056230151317018494</v>
      </c>
      <c r="E23" s="10">
        <v>395</v>
      </c>
      <c r="F23" s="49">
        <v>0.049473947895791584</v>
      </c>
      <c r="G23" s="10">
        <v>140</v>
      </c>
      <c r="H23" s="49">
        <v>0.06044905008635579</v>
      </c>
      <c r="I23" s="10">
        <v>6</v>
      </c>
      <c r="J23" s="49">
        <v>0.16216216216216217</v>
      </c>
      <c r="K23" s="10">
        <v>842</v>
      </c>
      <c r="L23" s="49">
        <v>0.05366475462077756</v>
      </c>
      <c r="M23" s="295" t="s">
        <v>359</v>
      </c>
    </row>
    <row r="24" spans="1:13" ht="15">
      <c r="A24" s="216">
        <v>41</v>
      </c>
      <c r="B24" s="207" t="s">
        <v>227</v>
      </c>
      <c r="C24" s="10">
        <v>14</v>
      </c>
      <c r="D24" s="49">
        <v>0.0026153558752101624</v>
      </c>
      <c r="E24" s="10">
        <v>32</v>
      </c>
      <c r="F24" s="49">
        <v>0.004008016032064128</v>
      </c>
      <c r="G24" s="10">
        <v>8</v>
      </c>
      <c r="H24" s="49">
        <v>0.0034542314335060447</v>
      </c>
      <c r="I24" s="10">
        <v>0</v>
      </c>
      <c r="J24" s="49">
        <v>0</v>
      </c>
      <c r="K24" s="10">
        <v>54</v>
      </c>
      <c r="L24" s="49">
        <v>0.0034416826003824093</v>
      </c>
      <c r="M24" s="295" t="s">
        <v>360</v>
      </c>
    </row>
    <row r="25" spans="1:13" ht="15">
      <c r="A25" s="216">
        <v>42</v>
      </c>
      <c r="B25" s="207" t="s">
        <v>228</v>
      </c>
      <c r="C25" s="10">
        <v>41</v>
      </c>
      <c r="D25" s="49">
        <v>0.0076592564916869044</v>
      </c>
      <c r="E25" s="10">
        <v>49</v>
      </c>
      <c r="F25" s="49">
        <v>0.0061372745490981965</v>
      </c>
      <c r="G25" s="10">
        <v>8</v>
      </c>
      <c r="H25" s="49">
        <v>0.0034542314335060447</v>
      </c>
      <c r="I25" s="10">
        <v>0</v>
      </c>
      <c r="J25" s="49">
        <v>0</v>
      </c>
      <c r="K25" s="10">
        <v>98</v>
      </c>
      <c r="L25" s="49">
        <v>0.006246016571064372</v>
      </c>
      <c r="M25" s="295" t="s">
        <v>361</v>
      </c>
    </row>
    <row r="26" spans="1:13" ht="15">
      <c r="A26" s="216">
        <v>43</v>
      </c>
      <c r="B26" s="207" t="s">
        <v>229</v>
      </c>
      <c r="C26" s="10">
        <v>9</v>
      </c>
      <c r="D26" s="49">
        <v>0.0016813002054922473</v>
      </c>
      <c r="E26" s="10">
        <v>16</v>
      </c>
      <c r="F26" s="49">
        <v>0.002004008016032064</v>
      </c>
      <c r="G26" s="10">
        <v>1</v>
      </c>
      <c r="H26" s="49">
        <v>0.0004317789291882556</v>
      </c>
      <c r="I26" s="10">
        <v>0</v>
      </c>
      <c r="J26" s="49">
        <v>0</v>
      </c>
      <c r="K26" s="10">
        <v>26</v>
      </c>
      <c r="L26" s="49">
        <v>0.0016571064372211599</v>
      </c>
      <c r="M26" s="295" t="s">
        <v>362</v>
      </c>
    </row>
    <row r="27" spans="1:13" ht="15">
      <c r="A27" s="216">
        <v>44</v>
      </c>
      <c r="B27" s="207" t="s">
        <v>230</v>
      </c>
      <c r="C27" s="10">
        <v>1170</v>
      </c>
      <c r="D27" s="49">
        <v>0.21856902671399214</v>
      </c>
      <c r="E27" s="10">
        <v>1682</v>
      </c>
      <c r="F27" s="49">
        <v>0.21067134268537074</v>
      </c>
      <c r="G27" s="10">
        <v>441</v>
      </c>
      <c r="H27" s="49">
        <v>0.19041450777202074</v>
      </c>
      <c r="I27" s="10">
        <v>8</v>
      </c>
      <c r="J27" s="49">
        <v>0.21621621621621623</v>
      </c>
      <c r="K27" s="10">
        <v>3301</v>
      </c>
      <c r="L27" s="49">
        <v>0.21038878266411729</v>
      </c>
      <c r="M27" s="295" t="s">
        <v>363</v>
      </c>
    </row>
    <row r="28" spans="1:13" ht="28.5">
      <c r="A28" s="216">
        <v>45</v>
      </c>
      <c r="B28" s="207" t="s">
        <v>231</v>
      </c>
      <c r="C28" s="10">
        <v>841</v>
      </c>
      <c r="D28" s="49">
        <v>0.15710816364655333</v>
      </c>
      <c r="E28" s="10">
        <v>1369</v>
      </c>
      <c r="F28" s="49">
        <v>0.1714679358717435</v>
      </c>
      <c r="G28" s="10">
        <v>350</v>
      </c>
      <c r="H28" s="49">
        <v>0.15112262521588946</v>
      </c>
      <c r="I28" s="10">
        <v>13</v>
      </c>
      <c r="J28" s="49">
        <v>0.35135135135135137</v>
      </c>
      <c r="K28" s="10">
        <v>2573</v>
      </c>
      <c r="L28" s="49">
        <v>0.1639898024219248</v>
      </c>
      <c r="M28" s="295" t="s">
        <v>364</v>
      </c>
    </row>
    <row r="29" spans="1:13" ht="28.5">
      <c r="A29" s="216">
        <v>49</v>
      </c>
      <c r="B29" s="207" t="s">
        <v>232</v>
      </c>
      <c r="C29" s="10">
        <v>55</v>
      </c>
      <c r="D29" s="49">
        <v>0.010274612366897067</v>
      </c>
      <c r="E29" s="10">
        <v>97</v>
      </c>
      <c r="F29" s="49">
        <v>0.012149298597194389</v>
      </c>
      <c r="G29" s="10">
        <v>22</v>
      </c>
      <c r="H29" s="49">
        <v>0.009499136442141624</v>
      </c>
      <c r="I29" s="10">
        <v>1</v>
      </c>
      <c r="J29" s="49">
        <v>0.02702702702702703</v>
      </c>
      <c r="K29" s="10">
        <v>175</v>
      </c>
      <c r="L29" s="49">
        <v>0.011153601019757807</v>
      </c>
      <c r="M29" s="295" t="s">
        <v>365</v>
      </c>
    </row>
    <row r="30" spans="1:13" ht="15">
      <c r="A30" s="216">
        <v>50</v>
      </c>
      <c r="B30" s="207" t="s">
        <v>233</v>
      </c>
      <c r="C30" s="10">
        <v>7</v>
      </c>
      <c r="D30" s="49">
        <v>0.0013076779376050812</v>
      </c>
      <c r="E30" s="10">
        <v>14</v>
      </c>
      <c r="F30" s="49">
        <v>0.0017535070140280561</v>
      </c>
      <c r="G30" s="10">
        <v>3</v>
      </c>
      <c r="H30" s="49">
        <v>0.0012953367875647669</v>
      </c>
      <c r="I30" s="10">
        <v>0</v>
      </c>
      <c r="J30" s="49">
        <v>0</v>
      </c>
      <c r="K30" s="10">
        <v>24</v>
      </c>
      <c r="L30" s="49">
        <v>0.0015296367112810707</v>
      </c>
      <c r="M30" s="295" t="s">
        <v>366</v>
      </c>
    </row>
    <row r="31" spans="1:13" ht="15">
      <c r="A31" s="216">
        <v>51</v>
      </c>
      <c r="B31" s="207" t="s">
        <v>234</v>
      </c>
      <c r="C31" s="10">
        <v>9</v>
      </c>
      <c r="D31" s="49">
        <v>0.0016813002054922473</v>
      </c>
      <c r="E31" s="10">
        <v>7</v>
      </c>
      <c r="F31" s="49">
        <v>0.0008767535070140281</v>
      </c>
      <c r="G31" s="10">
        <v>2</v>
      </c>
      <c r="H31" s="49">
        <v>0.0008635578583765112</v>
      </c>
      <c r="I31" s="10">
        <v>0</v>
      </c>
      <c r="J31" s="49">
        <v>0</v>
      </c>
      <c r="K31" s="10">
        <v>18</v>
      </c>
      <c r="L31" s="49">
        <v>0.001147227533460803</v>
      </c>
      <c r="M31" s="295" t="s">
        <v>367</v>
      </c>
    </row>
    <row r="32" spans="1:13" ht="15">
      <c r="A32" s="216">
        <v>52</v>
      </c>
      <c r="B32" s="207" t="s">
        <v>235</v>
      </c>
      <c r="C32" s="10">
        <v>9</v>
      </c>
      <c r="D32" s="49">
        <v>0.0016813002054922473</v>
      </c>
      <c r="E32" s="10">
        <v>3</v>
      </c>
      <c r="F32" s="49">
        <v>0.000375751503006012</v>
      </c>
      <c r="G32" s="10">
        <v>1</v>
      </c>
      <c r="H32" s="49">
        <v>0.0004317789291882556</v>
      </c>
      <c r="I32" s="10">
        <v>0</v>
      </c>
      <c r="J32" s="49">
        <v>0</v>
      </c>
      <c r="K32" s="10">
        <v>13</v>
      </c>
      <c r="L32" s="49">
        <v>0.0008285532186105799</v>
      </c>
      <c r="M32" s="295" t="s">
        <v>368</v>
      </c>
    </row>
    <row r="33" spans="1:13" ht="15">
      <c r="A33" s="216">
        <v>53</v>
      </c>
      <c r="B33" s="207" t="s">
        <v>236</v>
      </c>
      <c r="C33" s="10">
        <v>271</v>
      </c>
      <c r="D33" s="49">
        <v>0.050625817298711004</v>
      </c>
      <c r="E33" s="10">
        <v>474</v>
      </c>
      <c r="F33" s="49">
        <v>0.0593687374749499</v>
      </c>
      <c r="G33" s="10">
        <v>146</v>
      </c>
      <c r="H33" s="49">
        <v>0.06303972366148532</v>
      </c>
      <c r="I33" s="10">
        <v>0</v>
      </c>
      <c r="J33" s="49">
        <v>0</v>
      </c>
      <c r="K33" s="10">
        <v>891</v>
      </c>
      <c r="L33" s="49">
        <v>0.05678776290630975</v>
      </c>
      <c r="M33" s="295" t="s">
        <v>369</v>
      </c>
    </row>
    <row r="34" spans="1:13" ht="28.5">
      <c r="A34" s="216">
        <v>59</v>
      </c>
      <c r="B34" s="207" t="s">
        <v>237</v>
      </c>
      <c r="C34" s="10">
        <v>21</v>
      </c>
      <c r="D34" s="49">
        <v>0.003923033812815244</v>
      </c>
      <c r="E34" s="10">
        <v>23</v>
      </c>
      <c r="F34" s="49">
        <v>0.002880761523046092</v>
      </c>
      <c r="G34" s="10">
        <v>10</v>
      </c>
      <c r="H34" s="49">
        <v>0.004317789291882556</v>
      </c>
      <c r="I34" s="10">
        <v>1</v>
      </c>
      <c r="J34" s="49">
        <v>0.02702702702702703</v>
      </c>
      <c r="K34" s="10">
        <v>55</v>
      </c>
      <c r="L34" s="49">
        <v>0.003505417463352454</v>
      </c>
      <c r="M34" s="295" t="s">
        <v>370</v>
      </c>
    </row>
    <row r="35" spans="1:13" ht="15">
      <c r="A35" s="216">
        <v>60</v>
      </c>
      <c r="B35" s="207" t="s">
        <v>238</v>
      </c>
      <c r="C35" s="10">
        <v>3</v>
      </c>
      <c r="D35" s="49">
        <v>0.0005604334018307491</v>
      </c>
      <c r="E35" s="10">
        <v>2</v>
      </c>
      <c r="F35" s="49">
        <v>0.000250501002004008</v>
      </c>
      <c r="G35" s="10">
        <v>1</v>
      </c>
      <c r="H35" s="49">
        <v>0.0004317789291882556</v>
      </c>
      <c r="I35" s="10">
        <v>0</v>
      </c>
      <c r="J35" s="49">
        <v>0</v>
      </c>
      <c r="K35" s="10">
        <v>6</v>
      </c>
      <c r="L35" s="49">
        <v>0.0003824091778202677</v>
      </c>
      <c r="M35" s="295" t="s">
        <v>371</v>
      </c>
    </row>
    <row r="36" spans="1:13" ht="15">
      <c r="A36" s="216">
        <v>61</v>
      </c>
      <c r="B36" s="207" t="s">
        <v>239</v>
      </c>
      <c r="C36" s="10">
        <v>4</v>
      </c>
      <c r="D36" s="49">
        <v>0.0007472445357743321</v>
      </c>
      <c r="E36" s="10">
        <v>8</v>
      </c>
      <c r="F36" s="49">
        <v>0.001002004008016032</v>
      </c>
      <c r="G36" s="10">
        <v>4</v>
      </c>
      <c r="H36" s="49">
        <v>0.0017271157167530224</v>
      </c>
      <c r="I36" s="10">
        <v>0</v>
      </c>
      <c r="J36" s="49">
        <v>0</v>
      </c>
      <c r="K36" s="10">
        <v>16</v>
      </c>
      <c r="L36" s="49">
        <v>0.0010197578075207138</v>
      </c>
      <c r="M36" s="295" t="s">
        <v>372</v>
      </c>
    </row>
    <row r="37" spans="1:13" ht="15">
      <c r="A37" s="216">
        <v>62</v>
      </c>
      <c r="B37" s="207" t="s">
        <v>240</v>
      </c>
      <c r="C37" s="10">
        <v>4</v>
      </c>
      <c r="D37" s="49">
        <v>0.0007472445357743321</v>
      </c>
      <c r="E37" s="10">
        <v>8</v>
      </c>
      <c r="F37" s="49">
        <v>0.001002004008016032</v>
      </c>
      <c r="G37" s="10">
        <v>3</v>
      </c>
      <c r="H37" s="49">
        <v>0.0012953367875647669</v>
      </c>
      <c r="I37" s="10">
        <v>0</v>
      </c>
      <c r="J37" s="49">
        <v>0</v>
      </c>
      <c r="K37" s="10">
        <v>15</v>
      </c>
      <c r="L37" s="49">
        <v>0.0009560229445506692</v>
      </c>
      <c r="M37" s="295" t="s">
        <v>373</v>
      </c>
    </row>
    <row r="38" spans="1:13" ht="15">
      <c r="A38" s="216">
        <v>63</v>
      </c>
      <c r="B38" s="207" t="s">
        <v>241</v>
      </c>
      <c r="C38" s="10">
        <v>32</v>
      </c>
      <c r="D38" s="49">
        <v>0.005977956286194657</v>
      </c>
      <c r="E38" s="10">
        <v>46</v>
      </c>
      <c r="F38" s="49">
        <v>0.005761523046092184</v>
      </c>
      <c r="G38" s="10">
        <v>7</v>
      </c>
      <c r="H38" s="49">
        <v>0.0030224525043177895</v>
      </c>
      <c r="I38" s="10">
        <v>0</v>
      </c>
      <c r="J38" s="49">
        <v>0</v>
      </c>
      <c r="K38" s="10">
        <v>85</v>
      </c>
      <c r="L38" s="49">
        <v>0.005417463352453792</v>
      </c>
      <c r="M38" s="295" t="s">
        <v>374</v>
      </c>
    </row>
    <row r="39" spans="1:13" ht="15">
      <c r="A39" s="216">
        <v>64</v>
      </c>
      <c r="B39" s="207" t="s">
        <v>242</v>
      </c>
      <c r="C39" s="10">
        <v>0</v>
      </c>
      <c r="D39" s="49">
        <v>0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0</v>
      </c>
      <c r="L39" s="49">
        <v>0</v>
      </c>
      <c r="M39" s="295" t="s">
        <v>375</v>
      </c>
    </row>
    <row r="40" spans="1:13" ht="28.5">
      <c r="A40" s="216">
        <v>69</v>
      </c>
      <c r="B40" s="207" t="s">
        <v>243</v>
      </c>
      <c r="C40" s="10">
        <v>3</v>
      </c>
      <c r="D40" s="49">
        <v>0.0005604334018307491</v>
      </c>
      <c r="E40" s="10">
        <v>2</v>
      </c>
      <c r="F40" s="49">
        <v>0.000250501002004008</v>
      </c>
      <c r="G40" s="10">
        <v>1</v>
      </c>
      <c r="H40" s="49">
        <v>0.0004317789291882556</v>
      </c>
      <c r="I40" s="10">
        <v>0</v>
      </c>
      <c r="J40" s="49">
        <v>0</v>
      </c>
      <c r="K40" s="10">
        <v>6</v>
      </c>
      <c r="L40" s="49">
        <v>0.0003824091778202677</v>
      </c>
      <c r="M40" s="295" t="s">
        <v>376</v>
      </c>
    </row>
    <row r="41" spans="1:13" ht="15">
      <c r="A41" s="216">
        <v>70</v>
      </c>
      <c r="B41" s="207" t="s">
        <v>244</v>
      </c>
      <c r="C41" s="10">
        <v>45</v>
      </c>
      <c r="D41" s="49">
        <v>0.008406501027461237</v>
      </c>
      <c r="E41" s="10">
        <v>57</v>
      </c>
      <c r="F41" s="49">
        <v>0.007139278557114229</v>
      </c>
      <c r="G41" s="10">
        <v>19</v>
      </c>
      <c r="H41" s="49">
        <v>0.008203799654576857</v>
      </c>
      <c r="I41" s="10">
        <v>0</v>
      </c>
      <c r="J41" s="49">
        <v>0</v>
      </c>
      <c r="K41" s="10">
        <v>121</v>
      </c>
      <c r="L41" s="49">
        <v>0.007711918419375398</v>
      </c>
      <c r="M41" s="295" t="s">
        <v>377</v>
      </c>
    </row>
    <row r="42" spans="1:13" ht="15">
      <c r="A42" s="216">
        <v>71</v>
      </c>
      <c r="B42" s="207" t="s">
        <v>245</v>
      </c>
      <c r="C42" s="10">
        <v>205</v>
      </c>
      <c r="D42" s="49">
        <v>0.03829628245843452</v>
      </c>
      <c r="E42" s="10">
        <v>349</v>
      </c>
      <c r="F42" s="49">
        <v>0.0437124248496994</v>
      </c>
      <c r="G42" s="10">
        <v>108</v>
      </c>
      <c r="H42" s="49">
        <v>0.046632124352331605</v>
      </c>
      <c r="I42" s="10">
        <v>1</v>
      </c>
      <c r="J42" s="49">
        <v>0.02702702702702703</v>
      </c>
      <c r="K42" s="10">
        <v>663</v>
      </c>
      <c r="L42" s="49">
        <v>0.042256214149139576</v>
      </c>
      <c r="M42" s="295" t="s">
        <v>378</v>
      </c>
    </row>
    <row r="43" spans="1:13" ht="28.5">
      <c r="A43" s="216">
        <v>72</v>
      </c>
      <c r="B43" s="207" t="s">
        <v>246</v>
      </c>
      <c r="C43" s="10">
        <v>0</v>
      </c>
      <c r="D43" s="49">
        <v>0</v>
      </c>
      <c r="E43" s="10">
        <v>2</v>
      </c>
      <c r="F43" s="49">
        <v>0.000250501002004008</v>
      </c>
      <c r="G43" s="10">
        <v>0</v>
      </c>
      <c r="H43" s="49">
        <v>0</v>
      </c>
      <c r="I43" s="10">
        <v>0</v>
      </c>
      <c r="J43" s="49">
        <v>0</v>
      </c>
      <c r="K43" s="10">
        <v>2</v>
      </c>
      <c r="L43" s="49">
        <v>0.00012746972594008922</v>
      </c>
      <c r="M43" s="295" t="s">
        <v>379</v>
      </c>
    </row>
    <row r="44" spans="1:13" ht="15">
      <c r="A44" s="216">
        <v>73</v>
      </c>
      <c r="B44" s="207" t="s">
        <v>247</v>
      </c>
      <c r="C44" s="10">
        <v>21</v>
      </c>
      <c r="D44" s="49">
        <v>0.003923033812815244</v>
      </c>
      <c r="E44" s="10">
        <v>26</v>
      </c>
      <c r="F44" s="49">
        <v>0.003256513026052104</v>
      </c>
      <c r="G44" s="10">
        <v>7</v>
      </c>
      <c r="H44" s="49">
        <v>0.0030224525043177895</v>
      </c>
      <c r="I44" s="10">
        <v>0</v>
      </c>
      <c r="J44" s="49">
        <v>0</v>
      </c>
      <c r="K44" s="10">
        <v>54</v>
      </c>
      <c r="L44" s="49">
        <v>0.0034416826003824093</v>
      </c>
      <c r="M44" s="295" t="s">
        <v>380</v>
      </c>
    </row>
    <row r="45" spans="1:13" ht="28.5">
      <c r="A45" s="216">
        <v>79</v>
      </c>
      <c r="B45" s="207" t="s">
        <v>248</v>
      </c>
      <c r="C45" s="10">
        <v>7</v>
      </c>
      <c r="D45" s="49">
        <v>0.0013076779376050812</v>
      </c>
      <c r="E45" s="10">
        <v>6</v>
      </c>
      <c r="F45" s="49">
        <v>0.000751503006012024</v>
      </c>
      <c r="G45" s="10">
        <v>2</v>
      </c>
      <c r="H45" s="49">
        <v>0.0008635578583765112</v>
      </c>
      <c r="I45" s="10">
        <v>0</v>
      </c>
      <c r="J45" s="49">
        <v>0</v>
      </c>
      <c r="K45" s="10">
        <v>15</v>
      </c>
      <c r="L45" s="49">
        <v>0.0009560229445506692</v>
      </c>
      <c r="M45" s="295" t="s">
        <v>381</v>
      </c>
    </row>
    <row r="46" spans="1:13" ht="15">
      <c r="A46" s="216">
        <v>80</v>
      </c>
      <c r="B46" s="207" t="s">
        <v>249</v>
      </c>
      <c r="C46" s="10">
        <v>15</v>
      </c>
      <c r="D46" s="49">
        <v>0.0028021670091537454</v>
      </c>
      <c r="E46" s="10">
        <v>17</v>
      </c>
      <c r="F46" s="49">
        <v>0.002129258517034068</v>
      </c>
      <c r="G46" s="10">
        <v>2</v>
      </c>
      <c r="H46" s="49">
        <v>0.0008635578583765112</v>
      </c>
      <c r="I46" s="10">
        <v>0</v>
      </c>
      <c r="J46" s="49">
        <v>0</v>
      </c>
      <c r="K46" s="10">
        <v>34</v>
      </c>
      <c r="L46" s="49">
        <v>0.002166985340981517</v>
      </c>
      <c r="M46" s="295" t="s">
        <v>382</v>
      </c>
    </row>
    <row r="47" spans="1:13" ht="15">
      <c r="A47" s="216">
        <v>81</v>
      </c>
      <c r="B47" s="207" t="s">
        <v>250</v>
      </c>
      <c r="C47" s="10">
        <v>3</v>
      </c>
      <c r="D47" s="49">
        <v>0.0005604334018307491</v>
      </c>
      <c r="E47" s="10">
        <v>6</v>
      </c>
      <c r="F47" s="49">
        <v>0.000751503006012024</v>
      </c>
      <c r="G47" s="10">
        <v>1</v>
      </c>
      <c r="H47" s="49">
        <v>0.0004317789291882556</v>
      </c>
      <c r="I47" s="10">
        <v>0</v>
      </c>
      <c r="J47" s="49">
        <v>0</v>
      </c>
      <c r="K47" s="10">
        <v>10</v>
      </c>
      <c r="L47" s="49">
        <v>0.0006373486297004461</v>
      </c>
      <c r="M47" s="295" t="s">
        <v>383</v>
      </c>
    </row>
    <row r="48" spans="1:13" ht="15">
      <c r="A48" s="216">
        <v>82</v>
      </c>
      <c r="B48" s="207" t="s">
        <v>251</v>
      </c>
      <c r="C48" s="10">
        <v>8</v>
      </c>
      <c r="D48" s="49">
        <v>0.0014944890715486642</v>
      </c>
      <c r="E48" s="10">
        <v>6</v>
      </c>
      <c r="F48" s="49">
        <v>0.000751503006012024</v>
      </c>
      <c r="G48" s="10">
        <v>0</v>
      </c>
      <c r="H48" s="49">
        <v>0</v>
      </c>
      <c r="I48" s="10">
        <v>0</v>
      </c>
      <c r="J48" s="49">
        <v>0</v>
      </c>
      <c r="K48" s="10">
        <v>14</v>
      </c>
      <c r="L48" s="49">
        <v>0.0008922880815806246</v>
      </c>
      <c r="M48" s="295" t="s">
        <v>384</v>
      </c>
    </row>
    <row r="49" spans="1:13" ht="15">
      <c r="A49" s="216">
        <v>83</v>
      </c>
      <c r="B49" s="207" t="s">
        <v>252</v>
      </c>
      <c r="C49" s="10">
        <v>20</v>
      </c>
      <c r="D49" s="49">
        <v>0.0037362226788716607</v>
      </c>
      <c r="E49" s="10">
        <v>31</v>
      </c>
      <c r="F49" s="49">
        <v>0.0038827655310621242</v>
      </c>
      <c r="G49" s="10">
        <v>6</v>
      </c>
      <c r="H49" s="49">
        <v>0.0025906735751295338</v>
      </c>
      <c r="I49" s="10">
        <v>0</v>
      </c>
      <c r="J49" s="49">
        <v>0</v>
      </c>
      <c r="K49" s="10">
        <v>57</v>
      </c>
      <c r="L49" s="49">
        <v>0.003632887189292543</v>
      </c>
      <c r="M49" s="295" t="s">
        <v>385</v>
      </c>
    </row>
    <row r="50" spans="1:13" ht="28.5">
      <c r="A50" s="216">
        <v>89</v>
      </c>
      <c r="B50" s="207" t="s">
        <v>253</v>
      </c>
      <c r="C50" s="10">
        <v>54</v>
      </c>
      <c r="D50" s="49">
        <v>0.010087801232953483</v>
      </c>
      <c r="E50" s="10">
        <v>56</v>
      </c>
      <c r="F50" s="49">
        <v>0.0070140280561122245</v>
      </c>
      <c r="G50" s="10">
        <v>14</v>
      </c>
      <c r="H50" s="49">
        <v>0.006044905008635579</v>
      </c>
      <c r="I50" s="10">
        <v>0</v>
      </c>
      <c r="J50" s="49">
        <v>0</v>
      </c>
      <c r="K50" s="10">
        <v>124</v>
      </c>
      <c r="L50" s="49">
        <v>0.007903123008285532</v>
      </c>
      <c r="M50" s="295" t="s">
        <v>386</v>
      </c>
    </row>
    <row r="51" spans="1:13" ht="15.75" thickBot="1">
      <c r="A51" s="218">
        <v>99</v>
      </c>
      <c r="B51" s="211" t="s">
        <v>254</v>
      </c>
      <c r="C51" s="11">
        <v>338</v>
      </c>
      <c r="D51" s="50">
        <v>0.06314216327293107</v>
      </c>
      <c r="E51" s="11">
        <v>513</v>
      </c>
      <c r="F51" s="50">
        <v>0.06425350701402806</v>
      </c>
      <c r="G51" s="11">
        <v>117</v>
      </c>
      <c r="H51" s="50">
        <v>0.050518134715025906</v>
      </c>
      <c r="I51" s="11">
        <v>5</v>
      </c>
      <c r="J51" s="50">
        <v>0.13513513513513514</v>
      </c>
      <c r="K51" s="11">
        <v>973</v>
      </c>
      <c r="L51" s="50">
        <v>0.06201402166985341</v>
      </c>
      <c r="M51" s="295" t="s">
        <v>387</v>
      </c>
    </row>
    <row r="52" spans="1:14" ht="15.75" thickBot="1">
      <c r="A52" s="353" t="s">
        <v>255</v>
      </c>
      <c r="B52" s="368"/>
      <c r="C52" s="318">
        <v>5353</v>
      </c>
      <c r="D52" s="319">
        <v>1.0000000000000002</v>
      </c>
      <c r="E52" s="318">
        <v>7984</v>
      </c>
      <c r="F52" s="319">
        <v>0.9999999999999998</v>
      </c>
      <c r="G52" s="318">
        <v>2316</v>
      </c>
      <c r="H52" s="319">
        <v>0.9999999999999998</v>
      </c>
      <c r="I52" s="318">
        <v>37</v>
      </c>
      <c r="J52" s="319">
        <v>0.9999999999999998</v>
      </c>
      <c r="K52" s="318">
        <v>15690</v>
      </c>
      <c r="L52" s="319">
        <v>0.9999999999999997</v>
      </c>
      <c r="M52" s="73"/>
      <c r="N52" s="306" t="s">
        <v>170</v>
      </c>
    </row>
    <row r="53" spans="1:13" ht="15.75" thickBot="1">
      <c r="A53" s="247" t="s">
        <v>36</v>
      </c>
      <c r="B53" s="259" t="s">
        <v>256</v>
      </c>
      <c r="C53" s="320">
        <v>1132</v>
      </c>
      <c r="D53" s="171">
        <v>0.211470203624136</v>
      </c>
      <c r="E53" s="321">
        <v>887</v>
      </c>
      <c r="F53" s="171">
        <v>0.11109719438877756</v>
      </c>
      <c r="G53" s="321">
        <v>207</v>
      </c>
      <c r="H53" s="171">
        <v>0.08937823834196891</v>
      </c>
      <c r="I53" s="321">
        <v>4</v>
      </c>
      <c r="J53" s="171">
        <v>0.10810810810810811</v>
      </c>
      <c r="K53" s="321">
        <v>2230</v>
      </c>
      <c r="L53" s="201">
        <v>0.14212874442319948</v>
      </c>
      <c r="M53" s="295" t="s">
        <v>388</v>
      </c>
    </row>
    <row r="54" spans="1:14" ht="15.75" thickBot="1">
      <c r="A54" s="427" t="s">
        <v>89</v>
      </c>
      <c r="B54" s="354"/>
      <c r="C54" s="39">
        <v>6485</v>
      </c>
      <c r="D54" s="9" t="s">
        <v>170</v>
      </c>
      <c r="E54" s="40">
        <v>8871</v>
      </c>
      <c r="F54" s="9" t="s">
        <v>170</v>
      </c>
      <c r="G54" s="40">
        <v>2523</v>
      </c>
      <c r="H54" s="9" t="s">
        <v>170</v>
      </c>
      <c r="I54" s="40">
        <v>41</v>
      </c>
      <c r="J54" s="9" t="s">
        <v>170</v>
      </c>
      <c r="K54" s="40">
        <v>17920</v>
      </c>
      <c r="L54" s="9" t="s">
        <v>170</v>
      </c>
      <c r="M54" s="296" t="s">
        <v>116</v>
      </c>
      <c r="N54" s="306" t="s">
        <v>170</v>
      </c>
    </row>
    <row r="55" spans="1:12" ht="15">
      <c r="A55" s="88"/>
      <c r="B55" s="88"/>
      <c r="C55" s="127"/>
      <c r="D55" s="223"/>
      <c r="E55" s="260"/>
      <c r="F55" s="223"/>
      <c r="G55" s="260"/>
      <c r="H55" s="223"/>
      <c r="I55" s="260"/>
      <c r="J55" s="223"/>
      <c r="K55" s="260"/>
      <c r="L55" s="223"/>
    </row>
    <row r="56" spans="1:12" ht="15">
      <c r="A56" s="89" t="s">
        <v>95</v>
      </c>
      <c r="B56" s="90"/>
      <c r="C56" s="133">
        <f>SUM(C52:C53)</f>
        <v>6485</v>
      </c>
      <c r="D56" s="164"/>
      <c r="E56" s="133">
        <f>SUM(E52:E53)</f>
        <v>8871</v>
      </c>
      <c r="F56" s="164"/>
      <c r="G56" s="133">
        <f>SUM(G52:G53)</f>
        <v>2523</v>
      </c>
      <c r="H56" s="164"/>
      <c r="I56" s="133">
        <f>SUM(I52:I53)</f>
        <v>41</v>
      </c>
      <c r="J56" s="164"/>
      <c r="K56" s="133">
        <f>SUM(K52:K53)</f>
        <v>17920</v>
      </c>
      <c r="L56" s="164"/>
    </row>
    <row r="57" spans="1:12" ht="32.25" customHeight="1">
      <c r="A57" s="401" t="s">
        <v>262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</row>
    <row r="58" spans="1:12" ht="15">
      <c r="A58" s="90" t="s">
        <v>96</v>
      </c>
      <c r="B58" s="90"/>
      <c r="C58" s="133"/>
      <c r="D58" s="196"/>
      <c r="E58" s="197"/>
      <c r="F58" s="196"/>
      <c r="G58" s="197"/>
      <c r="H58" s="196"/>
      <c r="I58" s="133"/>
      <c r="J58" s="164"/>
      <c r="K58" s="133"/>
      <c r="L58" s="164"/>
    </row>
    <row r="59" spans="1:12" ht="15">
      <c r="A59" s="74"/>
      <c r="B59" s="74"/>
      <c r="C59" s="78"/>
      <c r="D59" s="198"/>
      <c r="E59" s="84"/>
      <c r="F59" s="198"/>
      <c r="G59" s="84"/>
      <c r="H59" s="198"/>
      <c r="I59" s="78"/>
      <c r="J59" s="14"/>
      <c r="K59" s="78"/>
      <c r="L59" s="14"/>
    </row>
    <row r="60" spans="1:12" ht="15">
      <c r="A60" s="74"/>
      <c r="B60" s="74"/>
      <c r="C60" s="78"/>
      <c r="D60" s="14"/>
      <c r="E60" s="14"/>
      <c r="F60" s="14"/>
      <c r="G60" s="14"/>
      <c r="H60" s="14"/>
      <c r="I60" s="78"/>
      <c r="J60" s="14"/>
      <c r="K60" s="78"/>
      <c r="L60" s="14"/>
    </row>
  </sheetData>
  <sheetProtection/>
  <mergeCells count="12">
    <mergeCell ref="A57:L57"/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52:B52"/>
    <mergeCell ref="A54:B5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14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21" width="10.00390625" style="69" customWidth="1"/>
    <col min="22" max="22" width="12.140625" style="69" customWidth="1"/>
    <col min="23" max="16384" width="11.421875" style="69" customWidth="1"/>
  </cols>
  <sheetData>
    <row r="1" spans="1:22" ht="24.75" customHeight="1" thickBot="1" thickTop="1">
      <c r="A1" s="355" t="s">
        <v>438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19.5" customHeight="1" thickBot="1" thickTop="1">
      <c r="A2" s="385" t="s">
        <v>32</v>
      </c>
      <c r="B2" s="342" t="s">
        <v>263</v>
      </c>
      <c r="C2" s="399" t="s">
        <v>97</v>
      </c>
      <c r="D2" s="430"/>
      <c r="E2" s="430"/>
      <c r="F2" s="430"/>
      <c r="G2" s="430"/>
      <c r="H2" s="430"/>
      <c r="I2" s="430"/>
      <c r="J2" s="430"/>
      <c r="K2" s="383"/>
      <c r="L2" s="384"/>
      <c r="M2" s="425" t="s">
        <v>98</v>
      </c>
      <c r="N2" s="430"/>
      <c r="O2" s="430"/>
      <c r="P2" s="430"/>
      <c r="Q2" s="430"/>
      <c r="R2" s="430"/>
      <c r="S2" s="430"/>
      <c r="T2" s="430"/>
      <c r="U2" s="383"/>
      <c r="V2" s="384"/>
    </row>
    <row r="3" spans="1:22" ht="19.5" customHeight="1" thickBot="1">
      <c r="A3" s="425"/>
      <c r="B3" s="428"/>
      <c r="C3" s="369" t="s">
        <v>103</v>
      </c>
      <c r="D3" s="369"/>
      <c r="E3" s="369"/>
      <c r="F3" s="369"/>
      <c r="G3" s="369"/>
      <c r="H3" s="369"/>
      <c r="I3" s="369"/>
      <c r="J3" s="354"/>
      <c r="K3" s="402" t="s">
        <v>89</v>
      </c>
      <c r="L3" s="420"/>
      <c r="M3" s="353" t="s">
        <v>103</v>
      </c>
      <c r="N3" s="367"/>
      <c r="O3" s="367"/>
      <c r="P3" s="367"/>
      <c r="Q3" s="367"/>
      <c r="R3" s="367"/>
      <c r="S3" s="367"/>
      <c r="T3" s="368"/>
      <c r="U3" s="402" t="s">
        <v>89</v>
      </c>
      <c r="V3" s="420"/>
    </row>
    <row r="4" spans="1:22" ht="19.5" customHeight="1">
      <c r="A4" s="425"/>
      <c r="B4" s="428"/>
      <c r="C4" s="365" t="s">
        <v>91</v>
      </c>
      <c r="D4" s="361"/>
      <c r="E4" s="358" t="s">
        <v>92</v>
      </c>
      <c r="F4" s="361"/>
      <c r="G4" s="358" t="s">
        <v>93</v>
      </c>
      <c r="H4" s="361"/>
      <c r="I4" s="372" t="s">
        <v>94</v>
      </c>
      <c r="J4" s="420"/>
      <c r="K4" s="431"/>
      <c r="L4" s="432"/>
      <c r="M4" s="358" t="s">
        <v>91</v>
      </c>
      <c r="N4" s="361"/>
      <c r="O4" s="358" t="s">
        <v>92</v>
      </c>
      <c r="P4" s="361"/>
      <c r="Q4" s="358" t="s">
        <v>93</v>
      </c>
      <c r="R4" s="361"/>
      <c r="S4" s="372" t="s">
        <v>94</v>
      </c>
      <c r="T4" s="420"/>
      <c r="U4" s="431"/>
      <c r="V4" s="432"/>
    </row>
    <row r="5" spans="1:22" ht="24.75" customHeight="1" thickBot="1">
      <c r="A5" s="382"/>
      <c r="B5" s="429"/>
      <c r="C5" s="187" t="s">
        <v>34</v>
      </c>
      <c r="D5" s="77" t="s">
        <v>35</v>
      </c>
      <c r="E5" s="76" t="s">
        <v>34</v>
      </c>
      <c r="F5" s="77" t="s">
        <v>35</v>
      </c>
      <c r="G5" s="76" t="s">
        <v>34</v>
      </c>
      <c r="H5" s="125" t="s">
        <v>35</v>
      </c>
      <c r="I5" s="76" t="s">
        <v>34</v>
      </c>
      <c r="J5" s="188" t="s">
        <v>35</v>
      </c>
      <c r="K5" s="187" t="s">
        <v>34</v>
      </c>
      <c r="L5" s="77" t="s">
        <v>35</v>
      </c>
      <c r="M5" s="76" t="s">
        <v>34</v>
      </c>
      <c r="N5" s="77" t="s">
        <v>35</v>
      </c>
      <c r="O5" s="76" t="s">
        <v>34</v>
      </c>
      <c r="P5" s="77" t="s">
        <v>35</v>
      </c>
      <c r="Q5" s="76" t="s">
        <v>34</v>
      </c>
      <c r="R5" s="125" t="s">
        <v>35</v>
      </c>
      <c r="S5" s="76" t="s">
        <v>34</v>
      </c>
      <c r="T5" s="189" t="s">
        <v>35</v>
      </c>
      <c r="U5" s="187" t="s">
        <v>34</v>
      </c>
      <c r="V5" s="77" t="s">
        <v>35</v>
      </c>
    </row>
    <row r="6" spans="1:23" ht="28.5">
      <c r="A6" s="214">
        <v>10</v>
      </c>
      <c r="B6" s="203" t="s">
        <v>208</v>
      </c>
      <c r="C6" s="59">
        <v>0</v>
      </c>
      <c r="D6" s="170">
        <v>0</v>
      </c>
      <c r="E6" s="59">
        <v>0</v>
      </c>
      <c r="F6" s="170">
        <v>0</v>
      </c>
      <c r="G6" s="59">
        <v>0</v>
      </c>
      <c r="H6" s="251">
        <v>0</v>
      </c>
      <c r="I6" s="59">
        <v>0</v>
      </c>
      <c r="J6" s="248">
        <v>0</v>
      </c>
      <c r="K6" s="113">
        <v>0</v>
      </c>
      <c r="L6" s="170">
        <v>0</v>
      </c>
      <c r="M6" s="59">
        <v>0</v>
      </c>
      <c r="N6" s="170">
        <v>0</v>
      </c>
      <c r="O6" s="59">
        <v>1</v>
      </c>
      <c r="P6" s="170">
        <v>0.00025056376847907793</v>
      </c>
      <c r="Q6" s="59">
        <v>0</v>
      </c>
      <c r="R6" s="251">
        <v>0</v>
      </c>
      <c r="S6" s="59">
        <v>0</v>
      </c>
      <c r="T6" s="248">
        <v>0</v>
      </c>
      <c r="U6" s="113">
        <v>1</v>
      </c>
      <c r="V6" s="170">
        <v>0.00012938284383490748</v>
      </c>
      <c r="W6" s="295" t="s">
        <v>344</v>
      </c>
    </row>
    <row r="7" spans="1:23" ht="15">
      <c r="A7" s="216">
        <v>11</v>
      </c>
      <c r="B7" s="207" t="s">
        <v>209</v>
      </c>
      <c r="C7" s="10">
        <v>1</v>
      </c>
      <c r="D7" s="49">
        <v>0.00034376074252320387</v>
      </c>
      <c r="E7" s="10">
        <v>0</v>
      </c>
      <c r="F7" s="49">
        <v>0</v>
      </c>
      <c r="G7" s="10">
        <v>0</v>
      </c>
      <c r="H7" s="254">
        <v>0</v>
      </c>
      <c r="I7" s="10">
        <v>0</v>
      </c>
      <c r="J7" s="249">
        <v>0</v>
      </c>
      <c r="K7" s="115">
        <v>1</v>
      </c>
      <c r="L7" s="49">
        <v>0.00012561236025624922</v>
      </c>
      <c r="M7" s="10">
        <v>0</v>
      </c>
      <c r="N7" s="49">
        <v>0</v>
      </c>
      <c r="O7" s="10">
        <v>1</v>
      </c>
      <c r="P7" s="49">
        <v>0.00025056376847907793</v>
      </c>
      <c r="Q7" s="10">
        <v>0</v>
      </c>
      <c r="R7" s="254">
        <v>0</v>
      </c>
      <c r="S7" s="10">
        <v>0</v>
      </c>
      <c r="T7" s="249">
        <v>0</v>
      </c>
      <c r="U7" s="115">
        <v>1</v>
      </c>
      <c r="V7" s="49">
        <v>0.00012938284383490748</v>
      </c>
      <c r="W7" s="295" t="s">
        <v>345</v>
      </c>
    </row>
    <row r="8" spans="1:23" ht="15">
      <c r="A8" s="216">
        <v>12</v>
      </c>
      <c r="B8" s="207" t="s">
        <v>210</v>
      </c>
      <c r="C8" s="10">
        <v>1</v>
      </c>
      <c r="D8" s="49">
        <v>0.00034376074252320387</v>
      </c>
      <c r="E8" s="10">
        <v>0</v>
      </c>
      <c r="F8" s="49">
        <v>0</v>
      </c>
      <c r="G8" s="10">
        <v>0</v>
      </c>
      <c r="H8" s="254">
        <v>0</v>
      </c>
      <c r="I8" s="10">
        <v>0</v>
      </c>
      <c r="J8" s="249">
        <v>0</v>
      </c>
      <c r="K8" s="115">
        <v>1</v>
      </c>
      <c r="L8" s="49">
        <v>0.00012561236025624922</v>
      </c>
      <c r="M8" s="10">
        <v>0</v>
      </c>
      <c r="N8" s="49">
        <v>0</v>
      </c>
      <c r="O8" s="10">
        <v>0</v>
      </c>
      <c r="P8" s="49">
        <v>0</v>
      </c>
      <c r="Q8" s="10">
        <v>0</v>
      </c>
      <c r="R8" s="254">
        <v>0</v>
      </c>
      <c r="S8" s="10">
        <v>0</v>
      </c>
      <c r="T8" s="249">
        <v>0</v>
      </c>
      <c r="U8" s="115">
        <v>0</v>
      </c>
      <c r="V8" s="49">
        <v>0</v>
      </c>
      <c r="W8" s="295" t="s">
        <v>346</v>
      </c>
    </row>
    <row r="9" spans="1:23" ht="15">
      <c r="A9" s="216">
        <v>13</v>
      </c>
      <c r="B9" s="207" t="s">
        <v>211</v>
      </c>
      <c r="C9" s="10">
        <v>2</v>
      </c>
      <c r="D9" s="49">
        <v>0.0006875214850464077</v>
      </c>
      <c r="E9" s="10">
        <v>0</v>
      </c>
      <c r="F9" s="49">
        <v>0</v>
      </c>
      <c r="G9" s="10">
        <v>0</v>
      </c>
      <c r="H9" s="254">
        <v>0</v>
      </c>
      <c r="I9" s="10">
        <v>0</v>
      </c>
      <c r="J9" s="249">
        <v>0</v>
      </c>
      <c r="K9" s="115">
        <v>2</v>
      </c>
      <c r="L9" s="49">
        <v>0.00025122472051249844</v>
      </c>
      <c r="M9" s="10">
        <v>1</v>
      </c>
      <c r="N9" s="49">
        <v>0.0004091653027823241</v>
      </c>
      <c r="O9" s="10">
        <v>1</v>
      </c>
      <c r="P9" s="49">
        <v>0.00025056376847907793</v>
      </c>
      <c r="Q9" s="10">
        <v>1</v>
      </c>
      <c r="R9" s="254">
        <v>0.000792393026941363</v>
      </c>
      <c r="S9" s="10">
        <v>0</v>
      </c>
      <c r="T9" s="249">
        <v>0</v>
      </c>
      <c r="U9" s="115">
        <v>3</v>
      </c>
      <c r="V9" s="49">
        <v>0.00038814853150472245</v>
      </c>
      <c r="W9" s="295" t="s">
        <v>347</v>
      </c>
    </row>
    <row r="10" spans="1:23" ht="15">
      <c r="A10" s="216">
        <v>14</v>
      </c>
      <c r="B10" s="207" t="s">
        <v>212</v>
      </c>
      <c r="C10" s="10">
        <v>4</v>
      </c>
      <c r="D10" s="49">
        <v>0.0013750429700928155</v>
      </c>
      <c r="E10" s="10">
        <v>5</v>
      </c>
      <c r="F10" s="49">
        <v>0.001252191334835963</v>
      </c>
      <c r="G10" s="10">
        <v>2</v>
      </c>
      <c r="H10" s="254">
        <v>0.0018975332068311196</v>
      </c>
      <c r="I10" s="10">
        <v>0</v>
      </c>
      <c r="J10" s="249">
        <v>0</v>
      </c>
      <c r="K10" s="115">
        <v>11</v>
      </c>
      <c r="L10" s="49">
        <v>0.0013817359628187414</v>
      </c>
      <c r="M10" s="10">
        <v>1</v>
      </c>
      <c r="N10" s="49">
        <v>0.0004091653027823241</v>
      </c>
      <c r="O10" s="10">
        <v>5</v>
      </c>
      <c r="P10" s="49">
        <v>0.0012528188423953897</v>
      </c>
      <c r="Q10" s="10">
        <v>1</v>
      </c>
      <c r="R10" s="254">
        <v>0.000792393026941363</v>
      </c>
      <c r="S10" s="10">
        <v>0</v>
      </c>
      <c r="T10" s="249">
        <v>0</v>
      </c>
      <c r="U10" s="115">
        <v>7</v>
      </c>
      <c r="V10" s="49">
        <v>0.0009056799068443525</v>
      </c>
      <c r="W10" s="295" t="s">
        <v>348</v>
      </c>
    </row>
    <row r="11" spans="1:23" ht="15">
      <c r="A11" s="216">
        <v>15</v>
      </c>
      <c r="B11" s="207" t="s">
        <v>213</v>
      </c>
      <c r="C11" s="10">
        <v>2</v>
      </c>
      <c r="D11" s="49">
        <v>0.0006875214850464077</v>
      </c>
      <c r="E11" s="10">
        <v>0</v>
      </c>
      <c r="F11" s="49">
        <v>0</v>
      </c>
      <c r="G11" s="10">
        <v>0</v>
      </c>
      <c r="H11" s="254">
        <v>0</v>
      </c>
      <c r="I11" s="10">
        <v>0</v>
      </c>
      <c r="J11" s="249">
        <v>0</v>
      </c>
      <c r="K11" s="115">
        <v>2</v>
      </c>
      <c r="L11" s="49">
        <v>0.00025122472051249844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254">
        <v>0</v>
      </c>
      <c r="S11" s="10">
        <v>0</v>
      </c>
      <c r="T11" s="249">
        <v>0</v>
      </c>
      <c r="U11" s="115">
        <v>0</v>
      </c>
      <c r="V11" s="49">
        <v>0</v>
      </c>
      <c r="W11" s="295" t="s">
        <v>349</v>
      </c>
    </row>
    <row r="12" spans="1:23" ht="28.5">
      <c r="A12" s="216">
        <v>16</v>
      </c>
      <c r="B12" s="207" t="s">
        <v>214</v>
      </c>
      <c r="C12" s="10">
        <v>3</v>
      </c>
      <c r="D12" s="49">
        <v>0.0010312822275696115</v>
      </c>
      <c r="E12" s="10">
        <v>0</v>
      </c>
      <c r="F12" s="49">
        <v>0</v>
      </c>
      <c r="G12" s="10">
        <v>0</v>
      </c>
      <c r="H12" s="254">
        <v>0</v>
      </c>
      <c r="I12" s="10">
        <v>0</v>
      </c>
      <c r="J12" s="249">
        <v>0</v>
      </c>
      <c r="K12" s="115">
        <v>3</v>
      </c>
      <c r="L12" s="49">
        <v>0.00037683708076874763</v>
      </c>
      <c r="M12" s="10">
        <v>3</v>
      </c>
      <c r="N12" s="49">
        <v>0.0012274959083469722</v>
      </c>
      <c r="O12" s="10">
        <v>1</v>
      </c>
      <c r="P12" s="49">
        <v>0.00025056376847907793</v>
      </c>
      <c r="Q12" s="10">
        <v>0</v>
      </c>
      <c r="R12" s="254">
        <v>0</v>
      </c>
      <c r="S12" s="10">
        <v>0</v>
      </c>
      <c r="T12" s="249">
        <v>0</v>
      </c>
      <c r="U12" s="115">
        <v>4</v>
      </c>
      <c r="V12" s="49">
        <v>0.0005175313753396299</v>
      </c>
      <c r="W12" s="295" t="s">
        <v>350</v>
      </c>
    </row>
    <row r="13" spans="1:23" ht="28.5">
      <c r="A13" s="216">
        <v>17</v>
      </c>
      <c r="B13" s="207" t="s">
        <v>215</v>
      </c>
      <c r="C13" s="10">
        <v>1</v>
      </c>
      <c r="D13" s="49">
        <v>0.00034376074252320387</v>
      </c>
      <c r="E13" s="10">
        <v>0</v>
      </c>
      <c r="F13" s="49">
        <v>0</v>
      </c>
      <c r="G13" s="10">
        <v>0</v>
      </c>
      <c r="H13" s="254">
        <v>0</v>
      </c>
      <c r="I13" s="10">
        <v>0</v>
      </c>
      <c r="J13" s="249">
        <v>0</v>
      </c>
      <c r="K13" s="115">
        <v>1</v>
      </c>
      <c r="L13" s="49">
        <v>0.00012561236025624922</v>
      </c>
      <c r="M13" s="10">
        <v>0</v>
      </c>
      <c r="N13" s="49">
        <v>0</v>
      </c>
      <c r="O13" s="10">
        <v>0</v>
      </c>
      <c r="P13" s="49">
        <v>0</v>
      </c>
      <c r="Q13" s="10">
        <v>0</v>
      </c>
      <c r="R13" s="254">
        <v>0</v>
      </c>
      <c r="S13" s="10">
        <v>0</v>
      </c>
      <c r="T13" s="249">
        <v>0</v>
      </c>
      <c r="U13" s="115">
        <v>0</v>
      </c>
      <c r="V13" s="49">
        <v>0</v>
      </c>
      <c r="W13" s="323" t="s">
        <v>445</v>
      </c>
    </row>
    <row r="14" spans="1:23" ht="28.5">
      <c r="A14" s="216">
        <v>19</v>
      </c>
      <c r="B14" s="207" t="s">
        <v>216</v>
      </c>
      <c r="C14" s="10">
        <v>12</v>
      </c>
      <c r="D14" s="49">
        <v>0.004125128910278446</v>
      </c>
      <c r="E14" s="10">
        <v>16</v>
      </c>
      <c r="F14" s="49">
        <v>0.004007012271475081</v>
      </c>
      <c r="G14" s="10">
        <v>4</v>
      </c>
      <c r="H14" s="254">
        <v>0.003795066413662239</v>
      </c>
      <c r="I14" s="10">
        <v>0</v>
      </c>
      <c r="J14" s="249">
        <v>0</v>
      </c>
      <c r="K14" s="115">
        <v>32</v>
      </c>
      <c r="L14" s="49">
        <v>0.004019595528199975</v>
      </c>
      <c r="M14" s="10">
        <v>16</v>
      </c>
      <c r="N14" s="49">
        <v>0.006546644844517185</v>
      </c>
      <c r="O14" s="10">
        <v>6</v>
      </c>
      <c r="P14" s="49">
        <v>0.0015033826108744675</v>
      </c>
      <c r="Q14" s="10">
        <v>3</v>
      </c>
      <c r="R14" s="254">
        <v>0.002377179080824089</v>
      </c>
      <c r="S14" s="10">
        <v>0</v>
      </c>
      <c r="T14" s="249">
        <v>0</v>
      </c>
      <c r="U14" s="115">
        <v>25</v>
      </c>
      <c r="V14" s="49">
        <v>0.0032345710958726873</v>
      </c>
      <c r="W14" s="295" t="s">
        <v>351</v>
      </c>
    </row>
    <row r="15" spans="1:23" ht="15">
      <c r="A15" s="216">
        <v>20</v>
      </c>
      <c r="B15" s="207" t="s">
        <v>217</v>
      </c>
      <c r="C15" s="10">
        <v>0</v>
      </c>
      <c r="D15" s="49">
        <v>0</v>
      </c>
      <c r="E15" s="10">
        <v>2</v>
      </c>
      <c r="F15" s="49">
        <v>0.0005008765339343851</v>
      </c>
      <c r="G15" s="10">
        <v>0</v>
      </c>
      <c r="H15" s="254">
        <v>0</v>
      </c>
      <c r="I15" s="10">
        <v>0</v>
      </c>
      <c r="J15" s="249">
        <v>0</v>
      </c>
      <c r="K15" s="115">
        <v>2</v>
      </c>
      <c r="L15" s="49">
        <v>0.00025122472051249844</v>
      </c>
      <c r="M15" s="10">
        <v>0</v>
      </c>
      <c r="N15" s="49">
        <v>0</v>
      </c>
      <c r="O15" s="10">
        <v>1</v>
      </c>
      <c r="P15" s="49">
        <v>0.00025056376847907793</v>
      </c>
      <c r="Q15" s="10">
        <v>0</v>
      </c>
      <c r="R15" s="254">
        <v>0</v>
      </c>
      <c r="S15" s="10">
        <v>0</v>
      </c>
      <c r="T15" s="249">
        <v>0</v>
      </c>
      <c r="U15" s="115">
        <v>1</v>
      </c>
      <c r="V15" s="49">
        <v>0.00012938284383490748</v>
      </c>
      <c r="W15" s="295" t="s">
        <v>352</v>
      </c>
    </row>
    <row r="16" spans="1:23" ht="15">
      <c r="A16" s="216">
        <v>21</v>
      </c>
      <c r="B16" s="207" t="s">
        <v>218</v>
      </c>
      <c r="C16" s="10">
        <v>0</v>
      </c>
      <c r="D16" s="49">
        <v>0</v>
      </c>
      <c r="E16" s="10">
        <v>0</v>
      </c>
      <c r="F16" s="49">
        <v>0</v>
      </c>
      <c r="G16" s="10">
        <v>0</v>
      </c>
      <c r="H16" s="254">
        <v>0</v>
      </c>
      <c r="I16" s="10">
        <v>0</v>
      </c>
      <c r="J16" s="249">
        <v>0</v>
      </c>
      <c r="K16" s="115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254">
        <v>0</v>
      </c>
      <c r="S16" s="10">
        <v>0</v>
      </c>
      <c r="T16" s="249">
        <v>0</v>
      </c>
      <c r="U16" s="115">
        <v>0</v>
      </c>
      <c r="V16" s="49">
        <v>0</v>
      </c>
      <c r="W16" s="73" t="s">
        <v>389</v>
      </c>
    </row>
    <row r="17" spans="1:23" ht="15">
      <c r="A17" s="216">
        <v>22</v>
      </c>
      <c r="B17" s="207" t="s">
        <v>219</v>
      </c>
      <c r="C17" s="10">
        <v>0</v>
      </c>
      <c r="D17" s="49">
        <v>0</v>
      </c>
      <c r="E17" s="10">
        <v>0</v>
      </c>
      <c r="F17" s="49">
        <v>0</v>
      </c>
      <c r="G17" s="10">
        <v>0</v>
      </c>
      <c r="H17" s="254">
        <v>0</v>
      </c>
      <c r="I17" s="10">
        <v>0</v>
      </c>
      <c r="J17" s="249">
        <v>0</v>
      </c>
      <c r="K17" s="115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254">
        <v>0</v>
      </c>
      <c r="S17" s="10">
        <v>0</v>
      </c>
      <c r="T17" s="249">
        <v>0</v>
      </c>
      <c r="U17" s="115">
        <v>0</v>
      </c>
      <c r="V17" s="49">
        <v>0</v>
      </c>
      <c r="W17" s="308" t="s">
        <v>390</v>
      </c>
    </row>
    <row r="18" spans="1:23" ht="15">
      <c r="A18" s="216">
        <v>23</v>
      </c>
      <c r="B18" s="207" t="s">
        <v>220</v>
      </c>
      <c r="C18" s="10">
        <v>0</v>
      </c>
      <c r="D18" s="49">
        <v>0</v>
      </c>
      <c r="E18" s="10">
        <v>0</v>
      </c>
      <c r="F18" s="49">
        <v>0</v>
      </c>
      <c r="G18" s="10">
        <v>0</v>
      </c>
      <c r="H18" s="254">
        <v>0</v>
      </c>
      <c r="I18" s="10">
        <v>0</v>
      </c>
      <c r="J18" s="249">
        <v>0</v>
      </c>
      <c r="K18" s="115">
        <v>0</v>
      </c>
      <c r="L18" s="49">
        <v>0</v>
      </c>
      <c r="M18" s="10">
        <v>1</v>
      </c>
      <c r="N18" s="49">
        <v>0.0004091653027823241</v>
      </c>
      <c r="O18" s="10">
        <v>0</v>
      </c>
      <c r="P18" s="49">
        <v>0</v>
      </c>
      <c r="Q18" s="10">
        <v>0</v>
      </c>
      <c r="R18" s="254">
        <v>0</v>
      </c>
      <c r="S18" s="10">
        <v>0</v>
      </c>
      <c r="T18" s="249">
        <v>0</v>
      </c>
      <c r="U18" s="115">
        <v>1</v>
      </c>
      <c r="V18" s="49">
        <v>0.00012938284383490748</v>
      </c>
      <c r="W18" s="295" t="s">
        <v>353</v>
      </c>
    </row>
    <row r="19" spans="1:23" ht="28.5">
      <c r="A19" s="216">
        <v>29</v>
      </c>
      <c r="B19" s="207" t="s">
        <v>221</v>
      </c>
      <c r="C19" s="10">
        <v>5</v>
      </c>
      <c r="D19" s="49">
        <v>0.0017188037126160192</v>
      </c>
      <c r="E19" s="10">
        <v>5</v>
      </c>
      <c r="F19" s="49">
        <v>0.001252191334835963</v>
      </c>
      <c r="G19" s="10">
        <v>0</v>
      </c>
      <c r="H19" s="254">
        <v>0</v>
      </c>
      <c r="I19" s="10">
        <v>0</v>
      </c>
      <c r="J19" s="249">
        <v>0</v>
      </c>
      <c r="K19" s="115">
        <v>10</v>
      </c>
      <c r="L19" s="49">
        <v>0.0012561236025624921</v>
      </c>
      <c r="M19" s="10">
        <v>3</v>
      </c>
      <c r="N19" s="49">
        <v>0.0012274959083469722</v>
      </c>
      <c r="O19" s="10">
        <v>2</v>
      </c>
      <c r="P19" s="49">
        <v>0.0005011275369581559</v>
      </c>
      <c r="Q19" s="10">
        <v>0</v>
      </c>
      <c r="R19" s="254">
        <v>0</v>
      </c>
      <c r="S19" s="10">
        <v>0</v>
      </c>
      <c r="T19" s="249">
        <v>0</v>
      </c>
      <c r="U19" s="115">
        <v>5</v>
      </c>
      <c r="V19" s="49">
        <v>0.0006469142191745374</v>
      </c>
      <c r="W19" s="295" t="s">
        <v>354</v>
      </c>
    </row>
    <row r="20" spans="1:23" ht="28.5">
      <c r="A20" s="216">
        <v>30</v>
      </c>
      <c r="B20" s="207" t="s">
        <v>222</v>
      </c>
      <c r="C20" s="10">
        <v>193</v>
      </c>
      <c r="D20" s="49">
        <v>0.06634582330697834</v>
      </c>
      <c r="E20" s="10">
        <v>215</v>
      </c>
      <c r="F20" s="49">
        <v>0.053844227397946406</v>
      </c>
      <c r="G20" s="10">
        <v>66</v>
      </c>
      <c r="H20" s="254">
        <v>0.06261859582542695</v>
      </c>
      <c r="I20" s="10">
        <v>0</v>
      </c>
      <c r="J20" s="249">
        <v>0</v>
      </c>
      <c r="K20" s="115">
        <v>474</v>
      </c>
      <c r="L20" s="49">
        <v>0.05954025876146213</v>
      </c>
      <c r="M20" s="10">
        <v>87</v>
      </c>
      <c r="N20" s="49">
        <v>0.035597381342062195</v>
      </c>
      <c r="O20" s="10">
        <v>125</v>
      </c>
      <c r="P20" s="49">
        <v>0.03132047105988474</v>
      </c>
      <c r="Q20" s="10">
        <v>42</v>
      </c>
      <c r="R20" s="254">
        <v>0.03328050713153724</v>
      </c>
      <c r="S20" s="10">
        <v>0</v>
      </c>
      <c r="T20" s="249">
        <v>0</v>
      </c>
      <c r="U20" s="115">
        <v>254</v>
      </c>
      <c r="V20" s="49">
        <v>0.032863242334066504</v>
      </c>
      <c r="W20" s="295" t="s">
        <v>355</v>
      </c>
    </row>
    <row r="21" spans="1:23" ht="15">
      <c r="A21" s="216">
        <v>31</v>
      </c>
      <c r="B21" s="207" t="s">
        <v>223</v>
      </c>
      <c r="C21" s="10">
        <v>671</v>
      </c>
      <c r="D21" s="49">
        <v>0.23066345823306977</v>
      </c>
      <c r="E21" s="10">
        <v>935</v>
      </c>
      <c r="F21" s="49">
        <v>0.23415977961432508</v>
      </c>
      <c r="G21" s="10">
        <v>283</v>
      </c>
      <c r="H21" s="254">
        <v>0.2685009487666034</v>
      </c>
      <c r="I21" s="10">
        <v>0</v>
      </c>
      <c r="J21" s="249">
        <v>0</v>
      </c>
      <c r="K21" s="115">
        <v>1889</v>
      </c>
      <c r="L21" s="49">
        <v>0.23728174852405476</v>
      </c>
      <c r="M21" s="10">
        <v>544</v>
      </c>
      <c r="N21" s="49">
        <v>0.2225859247135843</v>
      </c>
      <c r="O21" s="10">
        <v>953</v>
      </c>
      <c r="P21" s="49">
        <v>0.23878727136056127</v>
      </c>
      <c r="Q21" s="10">
        <v>363</v>
      </c>
      <c r="R21" s="254">
        <v>0.2876386687797147</v>
      </c>
      <c r="S21" s="10">
        <v>2</v>
      </c>
      <c r="T21" s="249">
        <v>0.0625</v>
      </c>
      <c r="U21" s="115">
        <v>1862</v>
      </c>
      <c r="V21" s="49">
        <v>0.24091085522059774</v>
      </c>
      <c r="W21" s="295" t="s">
        <v>356</v>
      </c>
    </row>
    <row r="22" spans="1:23" ht="15">
      <c r="A22" s="216">
        <v>32</v>
      </c>
      <c r="B22" s="207" t="s">
        <v>224</v>
      </c>
      <c r="C22" s="10">
        <v>128</v>
      </c>
      <c r="D22" s="49">
        <v>0.044001375042970095</v>
      </c>
      <c r="E22" s="10">
        <v>185</v>
      </c>
      <c r="F22" s="49">
        <v>0.04633107938893063</v>
      </c>
      <c r="G22" s="10">
        <v>51</v>
      </c>
      <c r="H22" s="254">
        <v>0.04838709677419355</v>
      </c>
      <c r="I22" s="10">
        <v>0</v>
      </c>
      <c r="J22" s="249">
        <v>0</v>
      </c>
      <c r="K22" s="115">
        <v>364</v>
      </c>
      <c r="L22" s="49">
        <v>0.045722899133274715</v>
      </c>
      <c r="M22" s="10">
        <v>108</v>
      </c>
      <c r="N22" s="49">
        <v>0.044189852700491</v>
      </c>
      <c r="O22" s="10">
        <v>176</v>
      </c>
      <c r="P22" s="49">
        <v>0.044099223252317715</v>
      </c>
      <c r="Q22" s="10">
        <v>59</v>
      </c>
      <c r="R22" s="254">
        <v>0.04675118858954041</v>
      </c>
      <c r="S22" s="10">
        <v>0</v>
      </c>
      <c r="T22" s="249">
        <v>0</v>
      </c>
      <c r="U22" s="115">
        <v>343</v>
      </c>
      <c r="V22" s="49">
        <v>0.04437831543537327</v>
      </c>
      <c r="W22" s="295" t="s">
        <v>357</v>
      </c>
    </row>
    <row r="23" spans="1:23" ht="28.5">
      <c r="A23" s="216">
        <v>39</v>
      </c>
      <c r="B23" s="207" t="s">
        <v>225</v>
      </c>
      <c r="C23" s="10">
        <v>32</v>
      </c>
      <c r="D23" s="49">
        <v>0.011000343760742524</v>
      </c>
      <c r="E23" s="10">
        <v>26</v>
      </c>
      <c r="F23" s="49">
        <v>0.006511394941147007</v>
      </c>
      <c r="G23" s="10">
        <v>9</v>
      </c>
      <c r="H23" s="254">
        <v>0.008538899430740038</v>
      </c>
      <c r="I23" s="10">
        <v>0</v>
      </c>
      <c r="J23" s="249">
        <v>0</v>
      </c>
      <c r="K23" s="115">
        <v>67</v>
      </c>
      <c r="L23" s="49">
        <v>0.008416028137168697</v>
      </c>
      <c r="M23" s="10">
        <v>24</v>
      </c>
      <c r="N23" s="49">
        <v>0.009819967266775777</v>
      </c>
      <c r="O23" s="10">
        <v>27</v>
      </c>
      <c r="P23" s="49">
        <v>0.006765221748935104</v>
      </c>
      <c r="Q23" s="10">
        <v>8</v>
      </c>
      <c r="R23" s="254">
        <v>0.006339144215530904</v>
      </c>
      <c r="S23" s="10">
        <v>0</v>
      </c>
      <c r="T23" s="249">
        <v>0</v>
      </c>
      <c r="U23" s="115">
        <v>59</v>
      </c>
      <c r="V23" s="49">
        <v>0.007633587786259542</v>
      </c>
      <c r="W23" s="295" t="s">
        <v>358</v>
      </c>
    </row>
    <row r="24" spans="1:23" ht="15">
      <c r="A24" s="216">
        <v>40</v>
      </c>
      <c r="B24" s="207" t="s">
        <v>226</v>
      </c>
      <c r="C24" s="10">
        <v>170</v>
      </c>
      <c r="D24" s="49">
        <v>0.058439326228944655</v>
      </c>
      <c r="E24" s="10">
        <v>198</v>
      </c>
      <c r="F24" s="49">
        <v>0.049586776859504134</v>
      </c>
      <c r="G24" s="10">
        <v>65</v>
      </c>
      <c r="H24" s="254">
        <v>0.061669829222011384</v>
      </c>
      <c r="I24" s="10">
        <v>1</v>
      </c>
      <c r="J24" s="249">
        <v>0.2</v>
      </c>
      <c r="K24" s="115">
        <v>434</v>
      </c>
      <c r="L24" s="49">
        <v>0.05451576435121216</v>
      </c>
      <c r="M24" s="10">
        <v>131</v>
      </c>
      <c r="N24" s="49">
        <v>0.05360065466448445</v>
      </c>
      <c r="O24" s="10">
        <v>197</v>
      </c>
      <c r="P24" s="49">
        <v>0.04936106239037835</v>
      </c>
      <c r="Q24" s="10">
        <v>75</v>
      </c>
      <c r="R24" s="254">
        <v>0.059429477020602216</v>
      </c>
      <c r="S24" s="10">
        <v>5</v>
      </c>
      <c r="T24" s="249">
        <v>0.15625</v>
      </c>
      <c r="U24" s="115">
        <v>408</v>
      </c>
      <c r="V24" s="49">
        <v>0.052788200284642255</v>
      </c>
      <c r="W24" s="295" t="s">
        <v>359</v>
      </c>
    </row>
    <row r="25" spans="1:23" ht="15">
      <c r="A25" s="216">
        <v>41</v>
      </c>
      <c r="B25" s="207" t="s">
        <v>227</v>
      </c>
      <c r="C25" s="10">
        <v>4</v>
      </c>
      <c r="D25" s="49">
        <v>0.0013750429700928155</v>
      </c>
      <c r="E25" s="10">
        <v>12</v>
      </c>
      <c r="F25" s="49">
        <v>0.003005259203606311</v>
      </c>
      <c r="G25" s="10">
        <v>5</v>
      </c>
      <c r="H25" s="254">
        <v>0.004743833017077799</v>
      </c>
      <c r="I25" s="10">
        <v>0</v>
      </c>
      <c r="J25" s="249">
        <v>0</v>
      </c>
      <c r="K25" s="115">
        <v>21</v>
      </c>
      <c r="L25" s="49">
        <v>0.0026378595653812334</v>
      </c>
      <c r="M25" s="10">
        <v>10</v>
      </c>
      <c r="N25" s="49">
        <v>0.004091653027823241</v>
      </c>
      <c r="O25" s="10">
        <v>20</v>
      </c>
      <c r="P25" s="49">
        <v>0.005011275369581559</v>
      </c>
      <c r="Q25" s="10">
        <v>3</v>
      </c>
      <c r="R25" s="254">
        <v>0.002377179080824089</v>
      </c>
      <c r="S25" s="10">
        <v>0</v>
      </c>
      <c r="T25" s="249">
        <v>0</v>
      </c>
      <c r="U25" s="115">
        <v>33</v>
      </c>
      <c r="V25" s="49">
        <v>0.004269633846551948</v>
      </c>
      <c r="W25" s="295" t="s">
        <v>360</v>
      </c>
    </row>
    <row r="26" spans="1:23" ht="15">
      <c r="A26" s="216">
        <v>42</v>
      </c>
      <c r="B26" s="207" t="s">
        <v>228</v>
      </c>
      <c r="C26" s="10">
        <v>14</v>
      </c>
      <c r="D26" s="49">
        <v>0.0048126503953248535</v>
      </c>
      <c r="E26" s="10">
        <v>25</v>
      </c>
      <c r="F26" s="49">
        <v>0.006260956674179815</v>
      </c>
      <c r="G26" s="10">
        <v>3</v>
      </c>
      <c r="H26" s="254">
        <v>0.0028462998102466793</v>
      </c>
      <c r="I26" s="10">
        <v>0</v>
      </c>
      <c r="J26" s="249">
        <v>0</v>
      </c>
      <c r="K26" s="115">
        <v>42</v>
      </c>
      <c r="L26" s="49">
        <v>0.005275719130762467</v>
      </c>
      <c r="M26" s="10">
        <v>27</v>
      </c>
      <c r="N26" s="49">
        <v>0.01104746317512275</v>
      </c>
      <c r="O26" s="10">
        <v>24</v>
      </c>
      <c r="P26" s="49">
        <v>0.00601353044349787</v>
      </c>
      <c r="Q26" s="10">
        <v>5</v>
      </c>
      <c r="R26" s="254">
        <v>0.003961965134706815</v>
      </c>
      <c r="S26" s="10">
        <v>0</v>
      </c>
      <c r="T26" s="249">
        <v>0</v>
      </c>
      <c r="U26" s="115">
        <v>56</v>
      </c>
      <c r="V26" s="49">
        <v>0.00724543925475482</v>
      </c>
      <c r="W26" s="295" t="s">
        <v>361</v>
      </c>
    </row>
    <row r="27" spans="1:23" ht="15">
      <c r="A27" s="216">
        <v>43</v>
      </c>
      <c r="B27" s="207" t="s">
        <v>229</v>
      </c>
      <c r="C27" s="10">
        <v>4</v>
      </c>
      <c r="D27" s="49">
        <v>0.0013750429700928155</v>
      </c>
      <c r="E27" s="10">
        <v>7</v>
      </c>
      <c r="F27" s="49">
        <v>0.001753067868770348</v>
      </c>
      <c r="G27" s="10">
        <v>0</v>
      </c>
      <c r="H27" s="254">
        <v>0</v>
      </c>
      <c r="I27" s="10">
        <v>0</v>
      </c>
      <c r="J27" s="249">
        <v>0</v>
      </c>
      <c r="K27" s="115">
        <v>11</v>
      </c>
      <c r="L27" s="49">
        <v>0.0013817359628187414</v>
      </c>
      <c r="M27" s="10">
        <v>5</v>
      </c>
      <c r="N27" s="49">
        <v>0.0020458265139116204</v>
      </c>
      <c r="O27" s="10">
        <v>9</v>
      </c>
      <c r="P27" s="49">
        <v>0.0022550739163117012</v>
      </c>
      <c r="Q27" s="10">
        <v>1</v>
      </c>
      <c r="R27" s="254">
        <v>0.000792393026941363</v>
      </c>
      <c r="S27" s="10">
        <v>0</v>
      </c>
      <c r="T27" s="249">
        <v>0</v>
      </c>
      <c r="U27" s="115">
        <v>15</v>
      </c>
      <c r="V27" s="49">
        <v>0.0019407426575236125</v>
      </c>
      <c r="W27" s="295" t="s">
        <v>362</v>
      </c>
    </row>
    <row r="28" spans="1:23" ht="15">
      <c r="A28" s="216">
        <v>44</v>
      </c>
      <c r="B28" s="207" t="s">
        <v>230</v>
      </c>
      <c r="C28" s="10">
        <v>641</v>
      </c>
      <c r="D28" s="49">
        <v>0.22035063595737367</v>
      </c>
      <c r="E28" s="10">
        <v>860</v>
      </c>
      <c r="F28" s="49">
        <v>0.21537690959178563</v>
      </c>
      <c r="G28" s="10">
        <v>209</v>
      </c>
      <c r="H28" s="254">
        <v>0.198292220113852</v>
      </c>
      <c r="I28" s="10">
        <v>1</v>
      </c>
      <c r="J28" s="249">
        <v>0.2</v>
      </c>
      <c r="K28" s="115">
        <v>1711</v>
      </c>
      <c r="L28" s="49">
        <v>0.21492274839844241</v>
      </c>
      <c r="M28" s="10">
        <v>529</v>
      </c>
      <c r="N28" s="49">
        <v>0.21644844517184944</v>
      </c>
      <c r="O28" s="10">
        <v>822</v>
      </c>
      <c r="P28" s="49">
        <v>0.20596341768980206</v>
      </c>
      <c r="Q28" s="10">
        <v>232</v>
      </c>
      <c r="R28" s="254">
        <v>0.1838351822503962</v>
      </c>
      <c r="S28" s="10">
        <v>7</v>
      </c>
      <c r="T28" s="249">
        <v>0.21875</v>
      </c>
      <c r="U28" s="115">
        <v>1590</v>
      </c>
      <c r="V28" s="49">
        <v>0.2057187216975029</v>
      </c>
      <c r="W28" s="295" t="s">
        <v>363</v>
      </c>
    </row>
    <row r="29" spans="1:23" ht="28.5">
      <c r="A29" s="216">
        <v>45</v>
      </c>
      <c r="B29" s="207" t="s">
        <v>231</v>
      </c>
      <c r="C29" s="10">
        <v>402</v>
      </c>
      <c r="D29" s="49">
        <v>0.13819181849432796</v>
      </c>
      <c r="E29" s="10">
        <v>589</v>
      </c>
      <c r="F29" s="49">
        <v>0.14750813924367642</v>
      </c>
      <c r="G29" s="10">
        <v>138</v>
      </c>
      <c r="H29" s="254">
        <v>0.13092979127134724</v>
      </c>
      <c r="I29" s="10">
        <v>2</v>
      </c>
      <c r="J29" s="249">
        <v>0.4</v>
      </c>
      <c r="K29" s="115">
        <v>1131</v>
      </c>
      <c r="L29" s="49">
        <v>0.14206757944981785</v>
      </c>
      <c r="M29" s="10">
        <v>439</v>
      </c>
      <c r="N29" s="49">
        <v>0.17962356792144027</v>
      </c>
      <c r="O29" s="10">
        <v>780</v>
      </c>
      <c r="P29" s="49">
        <v>0.19543973941368079</v>
      </c>
      <c r="Q29" s="10">
        <v>212</v>
      </c>
      <c r="R29" s="254">
        <v>0.16798732171156894</v>
      </c>
      <c r="S29" s="10">
        <v>11</v>
      </c>
      <c r="T29" s="249">
        <v>0.34375</v>
      </c>
      <c r="U29" s="115">
        <v>1442</v>
      </c>
      <c r="V29" s="49">
        <v>0.1865700608099366</v>
      </c>
      <c r="W29" s="295" t="s">
        <v>364</v>
      </c>
    </row>
    <row r="30" spans="1:23" ht="28.5">
      <c r="A30" s="216">
        <v>49</v>
      </c>
      <c r="B30" s="207" t="s">
        <v>232</v>
      </c>
      <c r="C30" s="10">
        <v>25</v>
      </c>
      <c r="D30" s="49">
        <v>0.008594018563080097</v>
      </c>
      <c r="E30" s="10">
        <v>43</v>
      </c>
      <c r="F30" s="49">
        <v>0.01076884547958928</v>
      </c>
      <c r="G30" s="10">
        <v>11</v>
      </c>
      <c r="H30" s="254">
        <v>0.010436432637571158</v>
      </c>
      <c r="I30" s="10">
        <v>1</v>
      </c>
      <c r="J30" s="249">
        <v>0.2</v>
      </c>
      <c r="K30" s="115">
        <v>80</v>
      </c>
      <c r="L30" s="49">
        <v>0.010048988820499937</v>
      </c>
      <c r="M30" s="10">
        <v>30</v>
      </c>
      <c r="N30" s="49">
        <v>0.012274959083469721</v>
      </c>
      <c r="O30" s="10">
        <v>54</v>
      </c>
      <c r="P30" s="49">
        <v>0.013530443497870208</v>
      </c>
      <c r="Q30" s="10">
        <v>11</v>
      </c>
      <c r="R30" s="254">
        <v>0.008716323296354992</v>
      </c>
      <c r="S30" s="10">
        <v>0</v>
      </c>
      <c r="T30" s="249">
        <v>0</v>
      </c>
      <c r="U30" s="115">
        <v>95</v>
      </c>
      <c r="V30" s="49">
        <v>0.012291370164316211</v>
      </c>
      <c r="W30" s="295" t="s">
        <v>365</v>
      </c>
    </row>
    <row r="31" spans="1:23" ht="15">
      <c r="A31" s="216">
        <v>50</v>
      </c>
      <c r="B31" s="207" t="s">
        <v>233</v>
      </c>
      <c r="C31" s="10">
        <v>4</v>
      </c>
      <c r="D31" s="49">
        <v>0.0013750429700928155</v>
      </c>
      <c r="E31" s="10">
        <v>4</v>
      </c>
      <c r="F31" s="49">
        <v>0.0010017530678687703</v>
      </c>
      <c r="G31" s="10">
        <v>0</v>
      </c>
      <c r="H31" s="254">
        <v>0</v>
      </c>
      <c r="I31" s="10">
        <v>0</v>
      </c>
      <c r="J31" s="249">
        <v>0</v>
      </c>
      <c r="K31" s="115">
        <v>8</v>
      </c>
      <c r="L31" s="49">
        <v>0.0010048988820499938</v>
      </c>
      <c r="M31" s="10">
        <v>3</v>
      </c>
      <c r="N31" s="49">
        <v>0.0012274959083469722</v>
      </c>
      <c r="O31" s="10">
        <v>10</v>
      </c>
      <c r="P31" s="49">
        <v>0.0025056376847907794</v>
      </c>
      <c r="Q31" s="10">
        <v>3</v>
      </c>
      <c r="R31" s="254">
        <v>0.002377179080824089</v>
      </c>
      <c r="S31" s="10">
        <v>0</v>
      </c>
      <c r="T31" s="249">
        <v>0</v>
      </c>
      <c r="U31" s="115">
        <v>16</v>
      </c>
      <c r="V31" s="49">
        <v>0.0020701255013585197</v>
      </c>
      <c r="W31" s="295" t="s">
        <v>366</v>
      </c>
    </row>
    <row r="32" spans="1:23" ht="15">
      <c r="A32" s="216">
        <v>51</v>
      </c>
      <c r="B32" s="207" t="s">
        <v>234</v>
      </c>
      <c r="C32" s="10">
        <v>5</v>
      </c>
      <c r="D32" s="49">
        <v>0.0017188037126160192</v>
      </c>
      <c r="E32" s="10">
        <v>1</v>
      </c>
      <c r="F32" s="49">
        <v>0.00025043826696719256</v>
      </c>
      <c r="G32" s="10">
        <v>2</v>
      </c>
      <c r="H32" s="254">
        <v>0.0018975332068311196</v>
      </c>
      <c r="I32" s="10">
        <v>0</v>
      </c>
      <c r="J32" s="249">
        <v>0</v>
      </c>
      <c r="K32" s="115">
        <v>8</v>
      </c>
      <c r="L32" s="49">
        <v>0.0010048988820499938</v>
      </c>
      <c r="M32" s="10">
        <v>4</v>
      </c>
      <c r="N32" s="49">
        <v>0.0016366612111292963</v>
      </c>
      <c r="O32" s="10">
        <v>6</v>
      </c>
      <c r="P32" s="49">
        <v>0.0015033826108744675</v>
      </c>
      <c r="Q32" s="10">
        <v>0</v>
      </c>
      <c r="R32" s="254">
        <v>0</v>
      </c>
      <c r="S32" s="10">
        <v>0</v>
      </c>
      <c r="T32" s="249">
        <v>0</v>
      </c>
      <c r="U32" s="115">
        <v>10</v>
      </c>
      <c r="V32" s="49">
        <v>0.0012938284383490748</v>
      </c>
      <c r="W32" s="295" t="s">
        <v>367</v>
      </c>
    </row>
    <row r="33" spans="1:23" ht="15">
      <c r="A33" s="216">
        <v>52</v>
      </c>
      <c r="B33" s="207" t="s">
        <v>235</v>
      </c>
      <c r="C33" s="10">
        <v>5</v>
      </c>
      <c r="D33" s="49">
        <v>0.0017188037126160192</v>
      </c>
      <c r="E33" s="10">
        <v>1</v>
      </c>
      <c r="F33" s="49">
        <v>0.00025043826696719256</v>
      </c>
      <c r="G33" s="10">
        <v>1</v>
      </c>
      <c r="H33" s="254">
        <v>0.0009487666034155598</v>
      </c>
      <c r="I33" s="10">
        <v>0</v>
      </c>
      <c r="J33" s="249">
        <v>0</v>
      </c>
      <c r="K33" s="115">
        <v>7</v>
      </c>
      <c r="L33" s="49">
        <v>0.0008792865217937445</v>
      </c>
      <c r="M33" s="10">
        <v>4</v>
      </c>
      <c r="N33" s="49">
        <v>0.0016366612111292963</v>
      </c>
      <c r="O33" s="10">
        <v>2</v>
      </c>
      <c r="P33" s="49">
        <v>0.0005011275369581559</v>
      </c>
      <c r="Q33" s="10">
        <v>0</v>
      </c>
      <c r="R33" s="254">
        <v>0</v>
      </c>
      <c r="S33" s="10">
        <v>0</v>
      </c>
      <c r="T33" s="249">
        <v>0</v>
      </c>
      <c r="U33" s="115">
        <v>6</v>
      </c>
      <c r="V33" s="49">
        <v>0.0007762970630094449</v>
      </c>
      <c r="W33" s="295" t="s">
        <v>368</v>
      </c>
    </row>
    <row r="34" spans="1:23" ht="15">
      <c r="A34" s="216">
        <v>53</v>
      </c>
      <c r="B34" s="207" t="s">
        <v>236</v>
      </c>
      <c r="C34" s="10">
        <v>140</v>
      </c>
      <c r="D34" s="49">
        <v>0.04812650395324854</v>
      </c>
      <c r="E34" s="10">
        <v>226</v>
      </c>
      <c r="F34" s="49">
        <v>0.056599048334585525</v>
      </c>
      <c r="G34" s="10">
        <v>57</v>
      </c>
      <c r="H34" s="254">
        <v>0.054079696394686905</v>
      </c>
      <c r="I34" s="10">
        <v>0</v>
      </c>
      <c r="J34" s="249">
        <v>0</v>
      </c>
      <c r="K34" s="115">
        <v>423</v>
      </c>
      <c r="L34" s="49">
        <v>0.053134028388393414</v>
      </c>
      <c r="M34" s="10">
        <v>131</v>
      </c>
      <c r="N34" s="49">
        <v>0.05360065466448445</v>
      </c>
      <c r="O34" s="10">
        <v>248</v>
      </c>
      <c r="P34" s="49">
        <v>0.06213981458281133</v>
      </c>
      <c r="Q34" s="10">
        <v>89</v>
      </c>
      <c r="R34" s="254">
        <v>0.0705229793977813</v>
      </c>
      <c r="S34" s="10">
        <v>0</v>
      </c>
      <c r="T34" s="249">
        <v>0</v>
      </c>
      <c r="U34" s="115">
        <v>468</v>
      </c>
      <c r="V34" s="49">
        <v>0.060551170914736704</v>
      </c>
      <c r="W34" s="295" t="s">
        <v>369</v>
      </c>
    </row>
    <row r="35" spans="1:23" ht="28.5">
      <c r="A35" s="216">
        <v>59</v>
      </c>
      <c r="B35" s="207" t="s">
        <v>237</v>
      </c>
      <c r="C35" s="10">
        <v>10</v>
      </c>
      <c r="D35" s="49">
        <v>0.0034376074252320385</v>
      </c>
      <c r="E35" s="10">
        <v>9</v>
      </c>
      <c r="F35" s="49">
        <v>0.002253944402704733</v>
      </c>
      <c r="G35" s="10">
        <v>6</v>
      </c>
      <c r="H35" s="254">
        <v>0.0056925996204933585</v>
      </c>
      <c r="I35" s="10">
        <v>0</v>
      </c>
      <c r="J35" s="249">
        <v>0</v>
      </c>
      <c r="K35" s="115">
        <v>25</v>
      </c>
      <c r="L35" s="49">
        <v>0.0031403090064062306</v>
      </c>
      <c r="M35" s="10">
        <v>11</v>
      </c>
      <c r="N35" s="49">
        <v>0.004500818330605565</v>
      </c>
      <c r="O35" s="10">
        <v>14</v>
      </c>
      <c r="P35" s="49">
        <v>0.003507892758707091</v>
      </c>
      <c r="Q35" s="10">
        <v>4</v>
      </c>
      <c r="R35" s="254">
        <v>0.003169572107765452</v>
      </c>
      <c r="S35" s="10">
        <v>1</v>
      </c>
      <c r="T35" s="249">
        <v>0.03125</v>
      </c>
      <c r="U35" s="115">
        <v>30</v>
      </c>
      <c r="V35" s="49">
        <v>0.003881485315047225</v>
      </c>
      <c r="W35" s="295" t="s">
        <v>370</v>
      </c>
    </row>
    <row r="36" spans="1:23" ht="15">
      <c r="A36" s="216">
        <v>60</v>
      </c>
      <c r="B36" s="207" t="s">
        <v>238</v>
      </c>
      <c r="C36" s="10">
        <v>3</v>
      </c>
      <c r="D36" s="49">
        <v>0.0010312822275696115</v>
      </c>
      <c r="E36" s="10">
        <v>1</v>
      </c>
      <c r="F36" s="49">
        <v>0.00025043826696719256</v>
      </c>
      <c r="G36" s="10">
        <v>0</v>
      </c>
      <c r="H36" s="254">
        <v>0</v>
      </c>
      <c r="I36" s="10">
        <v>0</v>
      </c>
      <c r="J36" s="249">
        <v>0</v>
      </c>
      <c r="K36" s="115">
        <v>4</v>
      </c>
      <c r="L36" s="49">
        <v>0.0005024494410249969</v>
      </c>
      <c r="M36" s="10">
        <v>0</v>
      </c>
      <c r="N36" s="49">
        <v>0</v>
      </c>
      <c r="O36" s="10">
        <v>1</v>
      </c>
      <c r="P36" s="49">
        <v>0.00025056376847907793</v>
      </c>
      <c r="Q36" s="10">
        <v>1</v>
      </c>
      <c r="R36" s="254">
        <v>0.000792393026941363</v>
      </c>
      <c r="S36" s="10">
        <v>0</v>
      </c>
      <c r="T36" s="249">
        <v>0</v>
      </c>
      <c r="U36" s="115">
        <v>2</v>
      </c>
      <c r="V36" s="49">
        <v>0.00025876568766981497</v>
      </c>
      <c r="W36" s="295" t="s">
        <v>371</v>
      </c>
    </row>
    <row r="37" spans="1:23" ht="15">
      <c r="A37" s="216">
        <v>61</v>
      </c>
      <c r="B37" s="207" t="s">
        <v>239</v>
      </c>
      <c r="C37" s="10">
        <v>2</v>
      </c>
      <c r="D37" s="49">
        <v>0.0006875214850464077</v>
      </c>
      <c r="E37" s="10">
        <v>7</v>
      </c>
      <c r="F37" s="49">
        <v>0.001753067868770348</v>
      </c>
      <c r="G37" s="10">
        <v>2</v>
      </c>
      <c r="H37" s="254">
        <v>0.0018975332068311196</v>
      </c>
      <c r="I37" s="10">
        <v>0</v>
      </c>
      <c r="J37" s="249">
        <v>0</v>
      </c>
      <c r="K37" s="115">
        <v>11</v>
      </c>
      <c r="L37" s="49">
        <v>0.0013817359628187414</v>
      </c>
      <c r="M37" s="10">
        <v>2</v>
      </c>
      <c r="N37" s="49">
        <v>0.0008183306055646482</v>
      </c>
      <c r="O37" s="10">
        <v>1</v>
      </c>
      <c r="P37" s="49">
        <v>0.00025056376847907793</v>
      </c>
      <c r="Q37" s="10">
        <v>2</v>
      </c>
      <c r="R37" s="254">
        <v>0.001584786053882726</v>
      </c>
      <c r="S37" s="10">
        <v>0</v>
      </c>
      <c r="T37" s="249">
        <v>0</v>
      </c>
      <c r="U37" s="115">
        <v>5</v>
      </c>
      <c r="V37" s="49">
        <v>0.0006469142191745374</v>
      </c>
      <c r="W37" s="295" t="s">
        <v>372</v>
      </c>
    </row>
    <row r="38" spans="1:23" ht="15">
      <c r="A38" s="216">
        <v>62</v>
      </c>
      <c r="B38" s="207" t="s">
        <v>240</v>
      </c>
      <c r="C38" s="10">
        <v>0</v>
      </c>
      <c r="D38" s="49">
        <v>0</v>
      </c>
      <c r="E38" s="10">
        <v>5</v>
      </c>
      <c r="F38" s="49">
        <v>0.001252191334835963</v>
      </c>
      <c r="G38" s="10">
        <v>1</v>
      </c>
      <c r="H38" s="254">
        <v>0.0009487666034155598</v>
      </c>
      <c r="I38" s="10">
        <v>0</v>
      </c>
      <c r="J38" s="249">
        <v>0</v>
      </c>
      <c r="K38" s="115">
        <v>6</v>
      </c>
      <c r="L38" s="49">
        <v>0.0007536741615374953</v>
      </c>
      <c r="M38" s="10">
        <v>4</v>
      </c>
      <c r="N38" s="49">
        <v>0.0016366612111292963</v>
      </c>
      <c r="O38" s="10">
        <v>3</v>
      </c>
      <c r="P38" s="49">
        <v>0.0007516913054372337</v>
      </c>
      <c r="Q38" s="10">
        <v>2</v>
      </c>
      <c r="R38" s="254">
        <v>0.001584786053882726</v>
      </c>
      <c r="S38" s="10">
        <v>0</v>
      </c>
      <c r="T38" s="249">
        <v>0</v>
      </c>
      <c r="U38" s="115">
        <v>9</v>
      </c>
      <c r="V38" s="49">
        <v>0.0011644455945141673</v>
      </c>
      <c r="W38" s="295" t="s">
        <v>373</v>
      </c>
    </row>
    <row r="39" spans="1:23" ht="15">
      <c r="A39" s="216">
        <v>63</v>
      </c>
      <c r="B39" s="207" t="s">
        <v>241</v>
      </c>
      <c r="C39" s="10">
        <v>17</v>
      </c>
      <c r="D39" s="49">
        <v>0.005843932622894466</v>
      </c>
      <c r="E39" s="10">
        <v>27</v>
      </c>
      <c r="F39" s="49">
        <v>0.0067618332081141996</v>
      </c>
      <c r="G39" s="10">
        <v>3</v>
      </c>
      <c r="H39" s="254">
        <v>0.0028462998102466793</v>
      </c>
      <c r="I39" s="10">
        <v>0</v>
      </c>
      <c r="J39" s="249">
        <v>0</v>
      </c>
      <c r="K39" s="115">
        <v>47</v>
      </c>
      <c r="L39" s="49">
        <v>0.005903780932043713</v>
      </c>
      <c r="M39" s="10">
        <v>15</v>
      </c>
      <c r="N39" s="49">
        <v>0.0061374795417348605</v>
      </c>
      <c r="O39" s="10">
        <v>19</v>
      </c>
      <c r="P39" s="49">
        <v>0.00476071160110248</v>
      </c>
      <c r="Q39" s="10">
        <v>4</v>
      </c>
      <c r="R39" s="254">
        <v>0.003169572107765452</v>
      </c>
      <c r="S39" s="10">
        <v>0</v>
      </c>
      <c r="T39" s="249">
        <v>0</v>
      </c>
      <c r="U39" s="115">
        <v>38</v>
      </c>
      <c r="V39" s="49">
        <v>0.004916548065726485</v>
      </c>
      <c r="W39" s="295" t="s">
        <v>374</v>
      </c>
    </row>
    <row r="40" spans="1:23" ht="15">
      <c r="A40" s="216">
        <v>64</v>
      </c>
      <c r="B40" s="207" t="s">
        <v>242</v>
      </c>
      <c r="C40" s="10">
        <v>0</v>
      </c>
      <c r="D40" s="49">
        <v>0</v>
      </c>
      <c r="E40" s="10">
        <v>0</v>
      </c>
      <c r="F40" s="49">
        <v>0</v>
      </c>
      <c r="G40" s="10">
        <v>0</v>
      </c>
      <c r="H40" s="254">
        <v>0</v>
      </c>
      <c r="I40" s="10">
        <v>0</v>
      </c>
      <c r="J40" s="249">
        <v>0</v>
      </c>
      <c r="K40" s="115">
        <v>0</v>
      </c>
      <c r="L40" s="49">
        <v>0</v>
      </c>
      <c r="M40" s="10">
        <v>0</v>
      </c>
      <c r="N40" s="49">
        <v>0</v>
      </c>
      <c r="O40" s="10">
        <v>0</v>
      </c>
      <c r="P40" s="49">
        <v>0</v>
      </c>
      <c r="Q40" s="10">
        <v>0</v>
      </c>
      <c r="R40" s="254">
        <v>0</v>
      </c>
      <c r="S40" s="10">
        <v>0</v>
      </c>
      <c r="T40" s="249">
        <v>0</v>
      </c>
      <c r="U40" s="115">
        <v>0</v>
      </c>
      <c r="V40" s="49">
        <v>0</v>
      </c>
      <c r="W40" s="295" t="s">
        <v>375</v>
      </c>
    </row>
    <row r="41" spans="1:23" ht="28.5">
      <c r="A41" s="216">
        <v>69</v>
      </c>
      <c r="B41" s="207" t="s">
        <v>243</v>
      </c>
      <c r="C41" s="10">
        <v>1</v>
      </c>
      <c r="D41" s="49">
        <v>0.00034376074252320387</v>
      </c>
      <c r="E41" s="10">
        <v>1</v>
      </c>
      <c r="F41" s="49">
        <v>0.00025043826696719256</v>
      </c>
      <c r="G41" s="10">
        <v>1</v>
      </c>
      <c r="H41" s="254">
        <v>0.0009487666034155598</v>
      </c>
      <c r="I41" s="10">
        <v>0</v>
      </c>
      <c r="J41" s="249">
        <v>0</v>
      </c>
      <c r="K41" s="115">
        <v>3</v>
      </c>
      <c r="L41" s="49">
        <v>0.00037683708076874763</v>
      </c>
      <c r="M41" s="10">
        <v>2</v>
      </c>
      <c r="N41" s="49">
        <v>0.0008183306055646482</v>
      </c>
      <c r="O41" s="10">
        <v>1</v>
      </c>
      <c r="P41" s="49">
        <v>0.00025056376847907793</v>
      </c>
      <c r="Q41" s="10">
        <v>0</v>
      </c>
      <c r="R41" s="254">
        <v>0</v>
      </c>
      <c r="S41" s="10">
        <v>0</v>
      </c>
      <c r="T41" s="249">
        <v>0</v>
      </c>
      <c r="U41" s="115">
        <v>3</v>
      </c>
      <c r="V41" s="49">
        <v>0.00038814853150472245</v>
      </c>
      <c r="W41" s="295" t="s">
        <v>376</v>
      </c>
    </row>
    <row r="42" spans="1:23" ht="15">
      <c r="A42" s="216">
        <v>70</v>
      </c>
      <c r="B42" s="207" t="s">
        <v>244</v>
      </c>
      <c r="C42" s="10">
        <v>28</v>
      </c>
      <c r="D42" s="49">
        <v>0.009625300790649707</v>
      </c>
      <c r="E42" s="10">
        <v>29</v>
      </c>
      <c r="F42" s="49">
        <v>0.007262709742048585</v>
      </c>
      <c r="G42" s="10">
        <v>7</v>
      </c>
      <c r="H42" s="254">
        <v>0.006641366223908918</v>
      </c>
      <c r="I42" s="10">
        <v>0</v>
      </c>
      <c r="J42" s="249">
        <v>0</v>
      </c>
      <c r="K42" s="115">
        <v>64</v>
      </c>
      <c r="L42" s="49">
        <v>0.00803919105639995</v>
      </c>
      <c r="M42" s="10">
        <v>17</v>
      </c>
      <c r="N42" s="49">
        <v>0.006955810147299509</v>
      </c>
      <c r="O42" s="10">
        <v>28</v>
      </c>
      <c r="P42" s="49">
        <v>0.007015785517414182</v>
      </c>
      <c r="Q42" s="10">
        <v>12</v>
      </c>
      <c r="R42" s="254">
        <v>0.009508716323296355</v>
      </c>
      <c r="S42" s="10">
        <v>0</v>
      </c>
      <c r="T42" s="249">
        <v>0</v>
      </c>
      <c r="U42" s="115">
        <v>57</v>
      </c>
      <c r="V42" s="49">
        <v>0.007374822098589727</v>
      </c>
      <c r="W42" s="295" t="s">
        <v>377</v>
      </c>
    </row>
    <row r="43" spans="1:23" ht="15">
      <c r="A43" s="216">
        <v>71</v>
      </c>
      <c r="B43" s="207" t="s">
        <v>245</v>
      </c>
      <c r="C43" s="10">
        <v>126</v>
      </c>
      <c r="D43" s="49">
        <v>0.043313853557923686</v>
      </c>
      <c r="E43" s="10">
        <v>207</v>
      </c>
      <c r="F43" s="49">
        <v>0.051840721262208865</v>
      </c>
      <c r="G43" s="10">
        <v>64</v>
      </c>
      <c r="H43" s="254">
        <v>0.06072106261859583</v>
      </c>
      <c r="I43" s="10">
        <v>0</v>
      </c>
      <c r="J43" s="249">
        <v>0</v>
      </c>
      <c r="K43" s="115">
        <v>397</v>
      </c>
      <c r="L43" s="49">
        <v>0.04986810702173094</v>
      </c>
      <c r="M43" s="10">
        <v>79</v>
      </c>
      <c r="N43" s="49">
        <v>0.032324058919803604</v>
      </c>
      <c r="O43" s="10">
        <v>142</v>
      </c>
      <c r="P43" s="49">
        <v>0.035580055124029064</v>
      </c>
      <c r="Q43" s="10">
        <v>44</v>
      </c>
      <c r="R43" s="254">
        <v>0.03486529318541997</v>
      </c>
      <c r="S43" s="10">
        <v>1</v>
      </c>
      <c r="T43" s="249">
        <v>0.03125</v>
      </c>
      <c r="U43" s="115">
        <v>266</v>
      </c>
      <c r="V43" s="49">
        <v>0.03441583646008539</v>
      </c>
      <c r="W43" s="295" t="s">
        <v>378</v>
      </c>
    </row>
    <row r="44" spans="1:23" ht="28.5">
      <c r="A44" s="216">
        <v>72</v>
      </c>
      <c r="B44" s="207" t="s">
        <v>246</v>
      </c>
      <c r="C44" s="10">
        <v>0</v>
      </c>
      <c r="D44" s="49">
        <v>0</v>
      </c>
      <c r="E44" s="10">
        <v>2</v>
      </c>
      <c r="F44" s="49">
        <v>0.0005008765339343851</v>
      </c>
      <c r="G44" s="10">
        <v>0</v>
      </c>
      <c r="H44" s="254">
        <v>0</v>
      </c>
      <c r="I44" s="10">
        <v>0</v>
      </c>
      <c r="J44" s="249">
        <v>0</v>
      </c>
      <c r="K44" s="115">
        <v>2</v>
      </c>
      <c r="L44" s="49">
        <v>0.00025122472051249844</v>
      </c>
      <c r="M44" s="10">
        <v>0</v>
      </c>
      <c r="N44" s="49">
        <v>0</v>
      </c>
      <c r="O44" s="10">
        <v>0</v>
      </c>
      <c r="P44" s="49">
        <v>0</v>
      </c>
      <c r="Q44" s="10">
        <v>0</v>
      </c>
      <c r="R44" s="254">
        <v>0</v>
      </c>
      <c r="S44" s="10">
        <v>0</v>
      </c>
      <c r="T44" s="249">
        <v>0</v>
      </c>
      <c r="U44" s="115">
        <v>0</v>
      </c>
      <c r="V44" s="49">
        <v>0</v>
      </c>
      <c r="W44" s="295" t="s">
        <v>379</v>
      </c>
    </row>
    <row r="45" spans="1:23" ht="15">
      <c r="A45" s="216">
        <v>73</v>
      </c>
      <c r="B45" s="207" t="s">
        <v>247</v>
      </c>
      <c r="C45" s="10">
        <v>16</v>
      </c>
      <c r="D45" s="49">
        <v>0.005500171880371262</v>
      </c>
      <c r="E45" s="10">
        <v>17</v>
      </c>
      <c r="F45" s="49">
        <v>0.004257450538442274</v>
      </c>
      <c r="G45" s="10">
        <v>4</v>
      </c>
      <c r="H45" s="254">
        <v>0.003795066413662239</v>
      </c>
      <c r="I45" s="10">
        <v>0</v>
      </c>
      <c r="J45" s="249">
        <v>0</v>
      </c>
      <c r="K45" s="115">
        <v>37</v>
      </c>
      <c r="L45" s="49">
        <v>0.004647657329481221</v>
      </c>
      <c r="M45" s="10">
        <v>5</v>
      </c>
      <c r="N45" s="49">
        <v>0.0020458265139116204</v>
      </c>
      <c r="O45" s="10">
        <v>9</v>
      </c>
      <c r="P45" s="49">
        <v>0.0022550739163117012</v>
      </c>
      <c r="Q45" s="10">
        <v>3</v>
      </c>
      <c r="R45" s="254">
        <v>0.002377179080824089</v>
      </c>
      <c r="S45" s="10">
        <v>0</v>
      </c>
      <c r="T45" s="249">
        <v>0</v>
      </c>
      <c r="U45" s="115">
        <v>17</v>
      </c>
      <c r="V45" s="49">
        <v>0.0021995083451934274</v>
      </c>
      <c r="W45" s="295" t="s">
        <v>380</v>
      </c>
    </row>
    <row r="46" spans="1:23" ht="28.5">
      <c r="A46" s="216">
        <v>79</v>
      </c>
      <c r="B46" s="207" t="s">
        <v>248</v>
      </c>
      <c r="C46" s="10">
        <v>3</v>
      </c>
      <c r="D46" s="49">
        <v>0.0010312822275696115</v>
      </c>
      <c r="E46" s="10">
        <v>3</v>
      </c>
      <c r="F46" s="49">
        <v>0.0007513148009015778</v>
      </c>
      <c r="G46" s="10">
        <v>2</v>
      </c>
      <c r="H46" s="254">
        <v>0.0018975332068311196</v>
      </c>
      <c r="I46" s="10">
        <v>0</v>
      </c>
      <c r="J46" s="249">
        <v>0</v>
      </c>
      <c r="K46" s="115">
        <v>8</v>
      </c>
      <c r="L46" s="49">
        <v>0.0010048988820499938</v>
      </c>
      <c r="M46" s="10">
        <v>4</v>
      </c>
      <c r="N46" s="49">
        <v>0.0016366612111292963</v>
      </c>
      <c r="O46" s="10">
        <v>3</v>
      </c>
      <c r="P46" s="49">
        <v>0.0007516913054372337</v>
      </c>
      <c r="Q46" s="10">
        <v>0</v>
      </c>
      <c r="R46" s="254">
        <v>0</v>
      </c>
      <c r="S46" s="10">
        <v>0</v>
      </c>
      <c r="T46" s="249">
        <v>0</v>
      </c>
      <c r="U46" s="115">
        <v>7</v>
      </c>
      <c r="V46" s="49">
        <v>0.0009056799068443525</v>
      </c>
      <c r="W46" s="295" t="s">
        <v>381</v>
      </c>
    </row>
    <row r="47" spans="1:23" ht="15">
      <c r="A47" s="216">
        <v>80</v>
      </c>
      <c r="B47" s="207" t="s">
        <v>249</v>
      </c>
      <c r="C47" s="10">
        <v>6</v>
      </c>
      <c r="D47" s="49">
        <v>0.002062564455139223</v>
      </c>
      <c r="E47" s="10">
        <v>9</v>
      </c>
      <c r="F47" s="49">
        <v>0.002253944402704733</v>
      </c>
      <c r="G47" s="10">
        <v>2</v>
      </c>
      <c r="H47" s="254">
        <v>0.0018975332068311196</v>
      </c>
      <c r="I47" s="10">
        <v>0</v>
      </c>
      <c r="J47" s="249">
        <v>0</v>
      </c>
      <c r="K47" s="115">
        <v>17</v>
      </c>
      <c r="L47" s="49">
        <v>0.0021354101243562366</v>
      </c>
      <c r="M47" s="10">
        <v>9</v>
      </c>
      <c r="N47" s="49">
        <v>0.0036824877250409165</v>
      </c>
      <c r="O47" s="10">
        <v>8</v>
      </c>
      <c r="P47" s="49">
        <v>0.0020045101478326235</v>
      </c>
      <c r="Q47" s="10">
        <v>0</v>
      </c>
      <c r="R47" s="254">
        <v>0</v>
      </c>
      <c r="S47" s="10">
        <v>0</v>
      </c>
      <c r="T47" s="249">
        <v>0</v>
      </c>
      <c r="U47" s="115">
        <v>17</v>
      </c>
      <c r="V47" s="49">
        <v>0.0021995083451934274</v>
      </c>
      <c r="W47" s="295" t="s">
        <v>382</v>
      </c>
    </row>
    <row r="48" spans="1:23" ht="15">
      <c r="A48" s="216">
        <v>81</v>
      </c>
      <c r="B48" s="207" t="s">
        <v>250</v>
      </c>
      <c r="C48" s="10">
        <v>2</v>
      </c>
      <c r="D48" s="49">
        <v>0.0006875214850464077</v>
      </c>
      <c r="E48" s="10">
        <v>3</v>
      </c>
      <c r="F48" s="49">
        <v>0.0007513148009015778</v>
      </c>
      <c r="G48" s="10">
        <v>1</v>
      </c>
      <c r="H48" s="254">
        <v>0.0009487666034155598</v>
      </c>
      <c r="I48" s="10">
        <v>0</v>
      </c>
      <c r="J48" s="249">
        <v>0</v>
      </c>
      <c r="K48" s="115">
        <v>6</v>
      </c>
      <c r="L48" s="49">
        <v>0.0007536741615374953</v>
      </c>
      <c r="M48" s="10">
        <v>1</v>
      </c>
      <c r="N48" s="49">
        <v>0.0004091653027823241</v>
      </c>
      <c r="O48" s="10">
        <v>3</v>
      </c>
      <c r="P48" s="49">
        <v>0.0007516913054372337</v>
      </c>
      <c r="Q48" s="10">
        <v>0</v>
      </c>
      <c r="R48" s="254">
        <v>0</v>
      </c>
      <c r="S48" s="10">
        <v>0</v>
      </c>
      <c r="T48" s="249">
        <v>0</v>
      </c>
      <c r="U48" s="115">
        <v>4</v>
      </c>
      <c r="V48" s="49">
        <v>0.0005175313753396299</v>
      </c>
      <c r="W48" s="295" t="s">
        <v>383</v>
      </c>
    </row>
    <row r="49" spans="1:23" ht="15">
      <c r="A49" s="216">
        <v>82</v>
      </c>
      <c r="B49" s="207" t="s">
        <v>251</v>
      </c>
      <c r="C49" s="10">
        <v>2</v>
      </c>
      <c r="D49" s="49">
        <v>0.0006875214850464077</v>
      </c>
      <c r="E49" s="10">
        <v>2</v>
      </c>
      <c r="F49" s="49">
        <v>0.0005008765339343851</v>
      </c>
      <c r="G49" s="10">
        <v>0</v>
      </c>
      <c r="H49" s="254">
        <v>0</v>
      </c>
      <c r="I49" s="10">
        <v>0</v>
      </c>
      <c r="J49" s="249">
        <v>0</v>
      </c>
      <c r="K49" s="115">
        <v>4</v>
      </c>
      <c r="L49" s="49">
        <v>0.0005024494410249969</v>
      </c>
      <c r="M49" s="10">
        <v>6</v>
      </c>
      <c r="N49" s="49">
        <v>0.0024549918166939444</v>
      </c>
      <c r="O49" s="10">
        <v>4</v>
      </c>
      <c r="P49" s="49">
        <v>0.0010022550739163117</v>
      </c>
      <c r="Q49" s="10">
        <v>0</v>
      </c>
      <c r="R49" s="254">
        <v>0</v>
      </c>
      <c r="S49" s="10">
        <v>0</v>
      </c>
      <c r="T49" s="249">
        <v>0</v>
      </c>
      <c r="U49" s="115">
        <v>10</v>
      </c>
      <c r="V49" s="49">
        <v>0.0012938284383490748</v>
      </c>
      <c r="W49" s="295" t="s">
        <v>384</v>
      </c>
    </row>
    <row r="50" spans="1:23" ht="15">
      <c r="A50" s="216">
        <v>83</v>
      </c>
      <c r="B50" s="207" t="s">
        <v>252</v>
      </c>
      <c r="C50" s="10">
        <v>8</v>
      </c>
      <c r="D50" s="49">
        <v>0.002750085940185631</v>
      </c>
      <c r="E50" s="10">
        <v>13</v>
      </c>
      <c r="F50" s="49">
        <v>0.0032556974705735034</v>
      </c>
      <c r="G50" s="10">
        <v>1</v>
      </c>
      <c r="H50" s="254">
        <v>0.0009487666034155598</v>
      </c>
      <c r="I50" s="10">
        <v>0</v>
      </c>
      <c r="J50" s="249">
        <v>0</v>
      </c>
      <c r="K50" s="115">
        <v>22</v>
      </c>
      <c r="L50" s="49">
        <v>0.002763471925637483</v>
      </c>
      <c r="M50" s="10">
        <v>12</v>
      </c>
      <c r="N50" s="49">
        <v>0.004909983633387889</v>
      </c>
      <c r="O50" s="10">
        <v>18</v>
      </c>
      <c r="P50" s="49">
        <v>0.0045101478326234025</v>
      </c>
      <c r="Q50" s="10">
        <v>5</v>
      </c>
      <c r="R50" s="254">
        <v>0.003961965134706815</v>
      </c>
      <c r="S50" s="10">
        <v>0</v>
      </c>
      <c r="T50" s="249">
        <v>0</v>
      </c>
      <c r="U50" s="115">
        <v>35</v>
      </c>
      <c r="V50" s="49">
        <v>0.004528399534221762</v>
      </c>
      <c r="W50" s="295" t="s">
        <v>385</v>
      </c>
    </row>
    <row r="51" spans="1:23" ht="28.5">
      <c r="A51" s="216">
        <v>89</v>
      </c>
      <c r="B51" s="207" t="s">
        <v>253</v>
      </c>
      <c r="C51" s="10">
        <v>40</v>
      </c>
      <c r="D51" s="49">
        <v>0.013750429700928154</v>
      </c>
      <c r="E51" s="10">
        <v>39</v>
      </c>
      <c r="F51" s="49">
        <v>0.009767092411720512</v>
      </c>
      <c r="G51" s="10">
        <v>9</v>
      </c>
      <c r="H51" s="254">
        <v>0.008538899430740038</v>
      </c>
      <c r="I51" s="10">
        <v>0</v>
      </c>
      <c r="J51" s="249">
        <v>0</v>
      </c>
      <c r="K51" s="115">
        <v>88</v>
      </c>
      <c r="L51" s="49">
        <v>0.011053887702549932</v>
      </c>
      <c r="M51" s="10">
        <v>14</v>
      </c>
      <c r="N51" s="49">
        <v>0.0057283142389525366</v>
      </c>
      <c r="O51" s="10">
        <v>17</v>
      </c>
      <c r="P51" s="49">
        <v>0.004259584064144325</v>
      </c>
      <c r="Q51" s="10">
        <v>5</v>
      </c>
      <c r="R51" s="254">
        <v>0.003961965134706815</v>
      </c>
      <c r="S51" s="10">
        <v>0</v>
      </c>
      <c r="T51" s="249">
        <v>0</v>
      </c>
      <c r="U51" s="115">
        <v>36</v>
      </c>
      <c r="V51" s="49">
        <v>0.004657782378056669</v>
      </c>
      <c r="W51" s="295" t="s">
        <v>386</v>
      </c>
    </row>
    <row r="52" spans="1:23" ht="15.75" thickBot="1">
      <c r="A52" s="218">
        <v>99</v>
      </c>
      <c r="B52" s="211" t="s">
        <v>254</v>
      </c>
      <c r="C52" s="11">
        <v>176</v>
      </c>
      <c r="D52" s="50">
        <v>0.060501890684083875</v>
      </c>
      <c r="E52" s="11">
        <v>264</v>
      </c>
      <c r="F52" s="50">
        <v>0.06611570247933884</v>
      </c>
      <c r="G52" s="11">
        <v>45</v>
      </c>
      <c r="H52" s="255">
        <v>0.04269449715370019</v>
      </c>
      <c r="I52" s="11">
        <v>0</v>
      </c>
      <c r="J52" s="250">
        <v>0</v>
      </c>
      <c r="K52" s="117">
        <v>485</v>
      </c>
      <c r="L52" s="50">
        <v>0.06092199472428087</v>
      </c>
      <c r="M52" s="11">
        <v>162</v>
      </c>
      <c r="N52" s="50">
        <v>0.0662847790507365</v>
      </c>
      <c r="O52" s="11">
        <v>249</v>
      </c>
      <c r="P52" s="50">
        <v>0.0623903783512904</v>
      </c>
      <c r="Q52" s="11">
        <v>72</v>
      </c>
      <c r="R52" s="255">
        <v>0.05705229793977813</v>
      </c>
      <c r="S52" s="11">
        <v>5</v>
      </c>
      <c r="T52" s="250">
        <v>0.15625</v>
      </c>
      <c r="U52" s="117">
        <v>488</v>
      </c>
      <c r="V52" s="50">
        <v>0.06313882779143486</v>
      </c>
      <c r="W52" s="295" t="s">
        <v>387</v>
      </c>
    </row>
    <row r="53" spans="1:23" ht="15.75" thickBot="1">
      <c r="A53" s="353" t="s">
        <v>255</v>
      </c>
      <c r="B53" s="354"/>
      <c r="C53" s="190">
        <v>2909</v>
      </c>
      <c r="D53" s="303">
        <v>0.9999999999999999</v>
      </c>
      <c r="E53" s="190">
        <v>3993</v>
      </c>
      <c r="F53" s="303">
        <v>1.0000000000000004</v>
      </c>
      <c r="G53" s="190">
        <v>1054</v>
      </c>
      <c r="H53" s="303">
        <v>1.0000000000000002</v>
      </c>
      <c r="I53" s="190">
        <v>5</v>
      </c>
      <c r="J53" s="303">
        <v>1</v>
      </c>
      <c r="K53" s="190">
        <v>7961</v>
      </c>
      <c r="L53" s="303">
        <v>1</v>
      </c>
      <c r="M53" s="190">
        <v>2444</v>
      </c>
      <c r="N53" s="303">
        <v>0.9999999999999999</v>
      </c>
      <c r="O53" s="190">
        <v>3991</v>
      </c>
      <c r="P53" s="303">
        <v>1.0000000000000002</v>
      </c>
      <c r="Q53" s="190">
        <v>1262</v>
      </c>
      <c r="R53" s="303">
        <v>0.9999999999999999</v>
      </c>
      <c r="S53" s="190">
        <v>32</v>
      </c>
      <c r="T53" s="303">
        <v>1</v>
      </c>
      <c r="U53" s="190">
        <v>7729</v>
      </c>
      <c r="V53" s="304">
        <v>0.9999999999999998</v>
      </c>
      <c r="W53" s="73"/>
    </row>
    <row r="54" spans="1:23" ht="15.75" thickBot="1">
      <c r="A54" s="247" t="s">
        <v>36</v>
      </c>
      <c r="B54" s="245" t="s">
        <v>256</v>
      </c>
      <c r="C54" s="119">
        <v>633</v>
      </c>
      <c r="D54" s="252">
        <v>0.21760055001718803</v>
      </c>
      <c r="E54" s="119">
        <v>494</v>
      </c>
      <c r="F54" s="252">
        <v>0.12371650388179314</v>
      </c>
      <c r="G54" s="119">
        <v>106</v>
      </c>
      <c r="H54" s="253">
        <v>0.10056925996204934</v>
      </c>
      <c r="I54" s="72">
        <v>1</v>
      </c>
      <c r="J54" s="256">
        <v>0.2</v>
      </c>
      <c r="K54" s="120">
        <v>1234</v>
      </c>
      <c r="L54" s="252">
        <v>0.15500565255621154</v>
      </c>
      <c r="M54" s="119">
        <v>499</v>
      </c>
      <c r="N54" s="252">
        <v>0.2041734860883797</v>
      </c>
      <c r="O54" s="119">
        <v>393</v>
      </c>
      <c r="P54" s="252">
        <v>0.09847156101227762</v>
      </c>
      <c r="Q54" s="119">
        <v>101</v>
      </c>
      <c r="R54" s="253">
        <v>0.08003169572107766</v>
      </c>
      <c r="S54" s="72">
        <v>3</v>
      </c>
      <c r="T54" s="256">
        <v>0.09375</v>
      </c>
      <c r="U54" s="120">
        <v>996</v>
      </c>
      <c r="V54" s="252">
        <v>0.12886531245956787</v>
      </c>
      <c r="W54" s="295" t="s">
        <v>388</v>
      </c>
    </row>
    <row r="55" spans="1:23" ht="15.75" thickBot="1">
      <c r="A55" s="427" t="s">
        <v>89</v>
      </c>
      <c r="B55" s="354"/>
      <c r="C55" s="12">
        <v>3542</v>
      </c>
      <c r="D55" s="191"/>
      <c r="E55" s="12">
        <v>4487</v>
      </c>
      <c r="F55" s="191"/>
      <c r="G55" s="12">
        <v>1160</v>
      </c>
      <c r="H55" s="192"/>
      <c r="I55" s="12">
        <v>6</v>
      </c>
      <c r="J55" s="193"/>
      <c r="K55" s="131">
        <v>9195</v>
      </c>
      <c r="L55" s="191"/>
      <c r="M55" s="12">
        <v>2943</v>
      </c>
      <c r="N55" s="191"/>
      <c r="O55" s="12">
        <v>4384</v>
      </c>
      <c r="P55" s="191"/>
      <c r="Q55" s="12">
        <v>1363</v>
      </c>
      <c r="R55" s="192"/>
      <c r="S55" s="12">
        <v>35</v>
      </c>
      <c r="T55" s="194"/>
      <c r="U55" s="131">
        <v>8725</v>
      </c>
      <c r="V55" s="191"/>
      <c r="W55" s="296" t="s">
        <v>116</v>
      </c>
    </row>
    <row r="56" spans="1:22" ht="15">
      <c r="A56" s="88"/>
      <c r="B56" s="88"/>
      <c r="C56" s="127">
        <f>SUM(C53:C54)</f>
        <v>3542</v>
      </c>
      <c r="D56" s="257"/>
      <c r="E56" s="127">
        <f>SUM(E53:E54)</f>
        <v>4487</v>
      </c>
      <c r="F56" s="257"/>
      <c r="G56" s="127">
        <f>SUM(G53:G54)</f>
        <v>1160</v>
      </c>
      <c r="H56" s="257"/>
      <c r="I56" s="127"/>
      <c r="J56" s="127"/>
      <c r="K56" s="127">
        <f>SUM(K53:K54)</f>
        <v>9195</v>
      </c>
      <c r="L56" s="257"/>
      <c r="M56" s="127">
        <f>SUM(M53:M54)</f>
        <v>2943</v>
      </c>
      <c r="N56" s="257"/>
      <c r="O56" s="127">
        <f>SUM(O53:O54)</f>
        <v>4384</v>
      </c>
      <c r="P56" s="257"/>
      <c r="Q56" s="127">
        <f>SUM(Q53:Q54)</f>
        <v>1363</v>
      </c>
      <c r="R56" s="257"/>
      <c r="S56" s="127"/>
      <c r="T56" s="127"/>
      <c r="U56" s="78">
        <f>SUM(U53:U54)</f>
        <v>8725</v>
      </c>
      <c r="V56" s="257"/>
    </row>
    <row r="57" spans="1:22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74"/>
      <c r="N57" s="74"/>
      <c r="O57" s="74"/>
      <c r="P57" s="74"/>
      <c r="Q57" s="74"/>
      <c r="R57" s="74"/>
      <c r="S57" s="74"/>
      <c r="T57" s="74"/>
      <c r="V57" s="74"/>
    </row>
    <row r="58" spans="1:22" ht="35.25" customHeight="1">
      <c r="A58" s="401" t="s">
        <v>264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5">
      <c r="A59" s="41"/>
      <c r="B59" s="41"/>
      <c r="C59" s="41"/>
      <c r="D59" s="41"/>
      <c r="E59" s="15"/>
      <c r="F59" s="15"/>
      <c r="G59" s="15"/>
      <c r="H59" s="15"/>
      <c r="I59" s="15"/>
      <c r="J59" s="15"/>
      <c r="K59" s="15"/>
      <c r="L59" s="15"/>
      <c r="M59" s="41"/>
      <c r="N59" s="41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41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ht="15">
      <c r="A65" s="74"/>
      <c r="B65" s="74"/>
      <c r="C65" s="84"/>
      <c r="D65" s="74"/>
      <c r="E65" s="84"/>
      <c r="F65" s="74"/>
      <c r="G65" s="84"/>
      <c r="H65" s="74"/>
      <c r="I65" s="84"/>
      <c r="J65" s="74"/>
      <c r="K65" s="84"/>
      <c r="L65" s="74"/>
      <c r="M65" s="84"/>
      <c r="N65" s="74"/>
      <c r="O65" s="84"/>
      <c r="P65" s="74"/>
      <c r="Q65" s="84"/>
      <c r="R65" s="74"/>
      <c r="S65" s="84"/>
      <c r="T65" s="74"/>
      <c r="U65" s="84"/>
      <c r="V65" s="74"/>
    </row>
    <row r="66" spans="1:22" ht="15">
      <c r="A66" s="74"/>
      <c r="B66" s="74"/>
      <c r="C66" s="84"/>
      <c r="D66" s="74"/>
      <c r="E66" s="84"/>
      <c r="F66" s="74"/>
      <c r="G66" s="84"/>
      <c r="H66" s="74"/>
      <c r="I66" s="84"/>
      <c r="J66" s="74"/>
      <c r="K66" s="84"/>
      <c r="L66" s="74"/>
      <c r="M66" s="84"/>
      <c r="N66" s="74"/>
      <c r="O66" s="84"/>
      <c r="P66" s="74"/>
      <c r="Q66" s="84"/>
      <c r="R66" s="74"/>
      <c r="S66" s="84"/>
      <c r="T66" s="74"/>
      <c r="U66" s="84"/>
      <c r="V66" s="74"/>
    </row>
    <row r="67" spans="1:22" ht="15">
      <c r="A67" s="74"/>
      <c r="B67" s="74"/>
      <c r="C67" s="84"/>
      <c r="D67" s="74"/>
      <c r="E67" s="84"/>
      <c r="F67" s="74"/>
      <c r="G67" s="84"/>
      <c r="H67" s="74"/>
      <c r="I67" s="84"/>
      <c r="J67" s="74"/>
      <c r="K67" s="84"/>
      <c r="L67" s="74"/>
      <c r="M67" s="84"/>
      <c r="N67" s="74"/>
      <c r="O67" s="84"/>
      <c r="P67" s="74"/>
      <c r="Q67" s="84"/>
      <c r="R67" s="74"/>
      <c r="S67" s="84"/>
      <c r="T67" s="74"/>
      <c r="U67" s="84"/>
      <c r="V67" s="74"/>
    </row>
    <row r="68" spans="1:22" ht="15">
      <c r="A68" s="74"/>
      <c r="B68" s="74"/>
      <c r="C68" s="84"/>
      <c r="D68" s="74"/>
      <c r="E68" s="84"/>
      <c r="F68" s="74"/>
      <c r="G68" s="84"/>
      <c r="H68" s="74"/>
      <c r="I68" s="84"/>
      <c r="J68" s="74"/>
      <c r="K68" s="84"/>
      <c r="L68" s="74"/>
      <c r="M68" s="84"/>
      <c r="N68" s="74"/>
      <c r="O68" s="84"/>
      <c r="P68" s="74"/>
      <c r="Q68" s="84"/>
      <c r="R68" s="74"/>
      <c r="S68" s="84"/>
      <c r="T68" s="74"/>
      <c r="U68" s="84"/>
      <c r="V68" s="74"/>
    </row>
    <row r="69" spans="1:22" ht="15">
      <c r="A69" s="74"/>
      <c r="B69" s="74"/>
      <c r="C69" s="84"/>
      <c r="D69" s="74"/>
      <c r="E69" s="84"/>
      <c r="F69" s="74"/>
      <c r="G69" s="84"/>
      <c r="H69" s="74"/>
      <c r="I69" s="84"/>
      <c r="J69" s="74"/>
      <c r="K69" s="84"/>
      <c r="L69" s="74"/>
      <c r="M69" s="84"/>
      <c r="N69" s="74"/>
      <c r="O69" s="84"/>
      <c r="P69" s="74"/>
      <c r="Q69" s="84"/>
      <c r="R69" s="74"/>
      <c r="S69" s="84"/>
      <c r="T69" s="74"/>
      <c r="U69" s="84"/>
      <c r="V69" s="74"/>
    </row>
    <row r="70" spans="1:22" ht="15">
      <c r="A70" s="74"/>
      <c r="B70" s="74"/>
      <c r="C70" s="84"/>
      <c r="D70" s="74"/>
      <c r="E70" s="84"/>
      <c r="F70" s="74"/>
      <c r="G70" s="84"/>
      <c r="H70" s="74"/>
      <c r="I70" s="84"/>
      <c r="J70" s="74"/>
      <c r="K70" s="84"/>
      <c r="L70" s="74"/>
      <c r="M70" s="84"/>
      <c r="N70" s="74"/>
      <c r="O70" s="84"/>
      <c r="P70" s="74"/>
      <c r="Q70" s="84"/>
      <c r="R70" s="74"/>
      <c r="S70" s="84"/>
      <c r="T70" s="74"/>
      <c r="U70" s="84"/>
      <c r="V70" s="74"/>
    </row>
    <row r="71" spans="1:22" ht="15">
      <c r="A71" s="74"/>
      <c r="B71" s="74"/>
      <c r="C71" s="84"/>
      <c r="D71" s="74"/>
      <c r="E71" s="84"/>
      <c r="F71" s="74"/>
      <c r="G71" s="84"/>
      <c r="H71" s="74"/>
      <c r="I71" s="84"/>
      <c r="J71" s="74"/>
      <c r="K71" s="84"/>
      <c r="L71" s="74"/>
      <c r="M71" s="84"/>
      <c r="N71" s="74"/>
      <c r="O71" s="84"/>
      <c r="P71" s="74"/>
      <c r="Q71" s="84"/>
      <c r="R71" s="74"/>
      <c r="S71" s="84"/>
      <c r="T71" s="74"/>
      <c r="U71" s="84"/>
      <c r="V71" s="74"/>
    </row>
    <row r="72" spans="1:22" ht="15">
      <c r="A72" s="74"/>
      <c r="B72" s="74"/>
      <c r="C72" s="84"/>
      <c r="D72" s="74"/>
      <c r="E72" s="84"/>
      <c r="F72" s="74"/>
      <c r="G72" s="84"/>
      <c r="H72" s="74"/>
      <c r="I72" s="84"/>
      <c r="J72" s="74"/>
      <c r="K72" s="84"/>
      <c r="L72" s="74"/>
      <c r="M72" s="84"/>
      <c r="N72" s="74"/>
      <c r="O72" s="84"/>
      <c r="P72" s="74"/>
      <c r="Q72" s="84"/>
      <c r="R72" s="74"/>
      <c r="S72" s="84"/>
      <c r="T72" s="74"/>
      <c r="U72" s="84"/>
      <c r="V72" s="74"/>
    </row>
    <row r="73" spans="1:22" ht="15">
      <c r="A73" s="74"/>
      <c r="B73" s="74"/>
      <c r="C73" s="84"/>
      <c r="D73" s="74"/>
      <c r="E73" s="84"/>
      <c r="F73" s="74"/>
      <c r="G73" s="84"/>
      <c r="H73" s="74"/>
      <c r="I73" s="84"/>
      <c r="J73" s="74"/>
      <c r="K73" s="84"/>
      <c r="L73" s="74"/>
      <c r="M73" s="84"/>
      <c r="N73" s="74"/>
      <c r="O73" s="84"/>
      <c r="P73" s="74"/>
      <c r="Q73" s="84"/>
      <c r="R73" s="74"/>
      <c r="S73" s="84"/>
      <c r="T73" s="74"/>
      <c r="U73" s="84"/>
      <c r="V73" s="74"/>
    </row>
    <row r="74" spans="1:22" ht="15">
      <c r="A74" s="74"/>
      <c r="B74" s="74"/>
      <c r="C74" s="84"/>
      <c r="D74" s="74"/>
      <c r="E74" s="84"/>
      <c r="F74" s="74"/>
      <c r="G74" s="84"/>
      <c r="H74" s="74"/>
      <c r="I74" s="84"/>
      <c r="J74" s="74"/>
      <c r="K74" s="84"/>
      <c r="L74" s="74"/>
      <c r="M74" s="84"/>
      <c r="N74" s="74"/>
      <c r="O74" s="84"/>
      <c r="P74" s="74"/>
      <c r="Q74" s="84"/>
      <c r="R74" s="74"/>
      <c r="S74" s="84"/>
      <c r="T74" s="74"/>
      <c r="U74" s="84"/>
      <c r="V74" s="74"/>
    </row>
    <row r="75" spans="1:22" ht="15">
      <c r="A75" s="74"/>
      <c r="B75" s="74"/>
      <c r="C75" s="84"/>
      <c r="D75" s="74"/>
      <c r="E75" s="84"/>
      <c r="F75" s="74"/>
      <c r="G75" s="84"/>
      <c r="H75" s="74"/>
      <c r="I75" s="84"/>
      <c r="J75" s="74"/>
      <c r="K75" s="84"/>
      <c r="L75" s="74"/>
      <c r="M75" s="84"/>
      <c r="N75" s="74"/>
      <c r="O75" s="84"/>
      <c r="P75" s="74"/>
      <c r="Q75" s="84"/>
      <c r="R75" s="74"/>
      <c r="S75" s="84"/>
      <c r="T75" s="74"/>
      <c r="U75" s="84"/>
      <c r="V75" s="74"/>
    </row>
    <row r="76" spans="1:22" ht="15">
      <c r="A76" s="74"/>
      <c r="B76" s="74"/>
      <c r="C76" s="84"/>
      <c r="D76" s="74"/>
      <c r="E76" s="84"/>
      <c r="F76" s="74"/>
      <c r="G76" s="84"/>
      <c r="H76" s="74"/>
      <c r="I76" s="84"/>
      <c r="J76" s="74"/>
      <c r="K76" s="84"/>
      <c r="L76" s="74"/>
      <c r="M76" s="84"/>
      <c r="N76" s="74"/>
      <c r="O76" s="84"/>
      <c r="P76" s="74"/>
      <c r="Q76" s="84"/>
      <c r="R76" s="74"/>
      <c r="S76" s="84"/>
      <c r="T76" s="74"/>
      <c r="U76" s="84"/>
      <c r="V76" s="74"/>
    </row>
    <row r="77" spans="1:22" ht="15">
      <c r="A77" s="74"/>
      <c r="B77" s="74"/>
      <c r="C77" s="84"/>
      <c r="D77" s="74"/>
      <c r="E77" s="84"/>
      <c r="F77" s="74"/>
      <c r="G77" s="84"/>
      <c r="H77" s="74"/>
      <c r="I77" s="84"/>
      <c r="J77" s="74"/>
      <c r="K77" s="84"/>
      <c r="L77" s="74"/>
      <c r="M77" s="84"/>
      <c r="N77" s="74"/>
      <c r="O77" s="84"/>
      <c r="P77" s="74"/>
      <c r="Q77" s="84"/>
      <c r="R77" s="74"/>
      <c r="S77" s="84"/>
      <c r="T77" s="74"/>
      <c r="U77" s="84"/>
      <c r="V77" s="74"/>
    </row>
    <row r="78" spans="1:22" ht="15">
      <c r="A78" s="74"/>
      <c r="B78" s="74"/>
      <c r="C78" s="84"/>
      <c r="D78" s="74"/>
      <c r="E78" s="84"/>
      <c r="F78" s="74"/>
      <c r="G78" s="84"/>
      <c r="H78" s="74"/>
      <c r="I78" s="84"/>
      <c r="J78" s="74"/>
      <c r="K78" s="84"/>
      <c r="L78" s="74"/>
      <c r="M78" s="84"/>
      <c r="N78" s="74"/>
      <c r="O78" s="84"/>
      <c r="P78" s="74"/>
      <c r="Q78" s="84"/>
      <c r="R78" s="74"/>
      <c r="S78" s="84"/>
      <c r="T78" s="74"/>
      <c r="U78" s="84"/>
      <c r="V78" s="74"/>
    </row>
    <row r="79" spans="1:22" ht="15">
      <c r="A79" s="74"/>
      <c r="B79" s="74"/>
      <c r="C79" s="84"/>
      <c r="D79" s="74"/>
      <c r="E79" s="84"/>
      <c r="F79" s="74"/>
      <c r="G79" s="84"/>
      <c r="H79" s="74"/>
      <c r="I79" s="84"/>
      <c r="J79" s="74"/>
      <c r="K79" s="84"/>
      <c r="L79" s="74"/>
      <c r="M79" s="84"/>
      <c r="N79" s="74"/>
      <c r="O79" s="84"/>
      <c r="P79" s="74"/>
      <c r="Q79" s="84"/>
      <c r="R79" s="74"/>
      <c r="S79" s="84"/>
      <c r="T79" s="74"/>
      <c r="U79" s="84"/>
      <c r="V79" s="74"/>
    </row>
    <row r="80" spans="1:22" ht="15">
      <c r="A80" s="74"/>
      <c r="B80" s="74"/>
      <c r="C80" s="84"/>
      <c r="D80" s="74"/>
      <c r="E80" s="84"/>
      <c r="F80" s="74"/>
      <c r="G80" s="84"/>
      <c r="H80" s="74"/>
      <c r="I80" s="84"/>
      <c r="J80" s="74"/>
      <c r="K80" s="84"/>
      <c r="L80" s="74"/>
      <c r="M80" s="84"/>
      <c r="N80" s="74"/>
      <c r="O80" s="84"/>
      <c r="P80" s="74"/>
      <c r="Q80" s="84"/>
      <c r="R80" s="74"/>
      <c r="S80" s="84"/>
      <c r="T80" s="74"/>
      <c r="U80" s="84"/>
      <c r="V80" s="74"/>
    </row>
    <row r="81" spans="1:22" ht="15">
      <c r="A81" s="74"/>
      <c r="B81" s="74"/>
      <c r="C81" s="84"/>
      <c r="D81" s="74"/>
      <c r="E81" s="84"/>
      <c r="F81" s="74"/>
      <c r="G81" s="84"/>
      <c r="H81" s="74"/>
      <c r="I81" s="84"/>
      <c r="J81" s="74"/>
      <c r="K81" s="84"/>
      <c r="L81" s="74"/>
      <c r="M81" s="84"/>
      <c r="N81" s="74"/>
      <c r="O81" s="84"/>
      <c r="P81" s="74"/>
      <c r="Q81" s="84"/>
      <c r="R81" s="74"/>
      <c r="S81" s="84"/>
      <c r="T81" s="74"/>
      <c r="U81" s="84"/>
      <c r="V81" s="74"/>
    </row>
    <row r="82" spans="1:22" ht="15">
      <c r="A82" s="74"/>
      <c r="B82" s="74"/>
      <c r="C82" s="84"/>
      <c r="D82" s="74"/>
      <c r="E82" s="84"/>
      <c r="F82" s="74"/>
      <c r="G82" s="84"/>
      <c r="H82" s="74"/>
      <c r="I82" s="84"/>
      <c r="J82" s="74"/>
      <c r="K82" s="84"/>
      <c r="L82" s="74"/>
      <c r="M82" s="84"/>
      <c r="N82" s="74"/>
      <c r="O82" s="84"/>
      <c r="P82" s="74"/>
      <c r="Q82" s="84"/>
      <c r="R82" s="74"/>
      <c r="S82" s="84"/>
      <c r="T82" s="74"/>
      <c r="U82" s="84"/>
      <c r="V82" s="74"/>
    </row>
    <row r="83" spans="1:22" ht="15">
      <c r="A83" s="74"/>
      <c r="B83" s="74"/>
      <c r="C83" s="84"/>
      <c r="D83" s="74"/>
      <c r="E83" s="84"/>
      <c r="F83" s="74"/>
      <c r="G83" s="84"/>
      <c r="H83" s="74"/>
      <c r="I83" s="84"/>
      <c r="J83" s="74"/>
      <c r="K83" s="84"/>
      <c r="L83" s="74"/>
      <c r="M83" s="84"/>
      <c r="N83" s="74"/>
      <c r="O83" s="84"/>
      <c r="P83" s="74"/>
      <c r="Q83" s="84"/>
      <c r="R83" s="74"/>
      <c r="S83" s="84"/>
      <c r="T83" s="74"/>
      <c r="U83" s="84"/>
      <c r="V83" s="74"/>
    </row>
    <row r="84" spans="1:22" ht="15">
      <c r="A84" s="74"/>
      <c r="B84" s="74"/>
      <c r="C84" s="84"/>
      <c r="D84" s="74"/>
      <c r="E84" s="84"/>
      <c r="F84" s="74"/>
      <c r="G84" s="84"/>
      <c r="H84" s="74"/>
      <c r="I84" s="84"/>
      <c r="J84" s="74"/>
      <c r="K84" s="84"/>
      <c r="L84" s="74"/>
      <c r="M84" s="84"/>
      <c r="N84" s="74"/>
      <c r="O84" s="84"/>
      <c r="P84" s="74"/>
      <c r="Q84" s="84"/>
      <c r="R84" s="74"/>
      <c r="S84" s="84"/>
      <c r="T84" s="74"/>
      <c r="U84" s="84"/>
      <c r="V84" s="74"/>
    </row>
    <row r="85" spans="1:22" ht="15">
      <c r="A85" s="74"/>
      <c r="B85" s="74"/>
      <c r="C85" s="84"/>
      <c r="D85" s="74"/>
      <c r="E85" s="84"/>
      <c r="F85" s="74"/>
      <c r="G85" s="84"/>
      <c r="H85" s="74"/>
      <c r="I85" s="84"/>
      <c r="J85" s="74"/>
      <c r="K85" s="84"/>
      <c r="L85" s="74"/>
      <c r="M85" s="84"/>
      <c r="N85" s="74"/>
      <c r="O85" s="84"/>
      <c r="P85" s="74"/>
      <c r="Q85" s="84"/>
      <c r="R85" s="74"/>
      <c r="S85" s="84"/>
      <c r="T85" s="74"/>
      <c r="U85" s="84"/>
      <c r="V85" s="74"/>
    </row>
    <row r="86" spans="1:22" ht="15">
      <c r="A86" s="74"/>
      <c r="B86" s="74"/>
      <c r="C86" s="84"/>
      <c r="D86" s="74"/>
      <c r="E86" s="84"/>
      <c r="F86" s="74"/>
      <c r="G86" s="84"/>
      <c r="H86" s="74"/>
      <c r="I86" s="84"/>
      <c r="J86" s="74"/>
      <c r="K86" s="84"/>
      <c r="L86" s="74"/>
      <c r="M86" s="84"/>
      <c r="N86" s="74"/>
      <c r="O86" s="84"/>
      <c r="P86" s="74"/>
      <c r="Q86" s="84"/>
      <c r="R86" s="74"/>
      <c r="S86" s="84"/>
      <c r="T86" s="74"/>
      <c r="U86" s="84"/>
      <c r="V86" s="74"/>
    </row>
    <row r="87" spans="1:22" ht="15">
      <c r="A87" s="74"/>
      <c r="B87" s="74"/>
      <c r="C87" s="84"/>
      <c r="D87" s="74"/>
      <c r="E87" s="84"/>
      <c r="F87" s="74"/>
      <c r="G87" s="84"/>
      <c r="H87" s="74"/>
      <c r="I87" s="84"/>
      <c r="J87" s="74"/>
      <c r="K87" s="84"/>
      <c r="L87" s="74"/>
      <c r="M87" s="84"/>
      <c r="N87" s="74"/>
      <c r="O87" s="84"/>
      <c r="P87" s="74"/>
      <c r="Q87" s="84"/>
      <c r="R87" s="74"/>
      <c r="S87" s="84"/>
      <c r="T87" s="74"/>
      <c r="U87" s="84"/>
      <c r="V87" s="74"/>
    </row>
    <row r="88" spans="1:22" ht="15">
      <c r="A88" s="74"/>
      <c r="B88" s="74"/>
      <c r="C88" s="84"/>
      <c r="D88" s="74"/>
      <c r="E88" s="84"/>
      <c r="F88" s="74"/>
      <c r="G88" s="84"/>
      <c r="H88" s="74"/>
      <c r="I88" s="84"/>
      <c r="J88" s="74"/>
      <c r="K88" s="84"/>
      <c r="L88" s="74"/>
      <c r="M88" s="84"/>
      <c r="N88" s="74"/>
      <c r="O88" s="84"/>
      <c r="P88" s="74"/>
      <c r="Q88" s="84"/>
      <c r="R88" s="74"/>
      <c r="S88" s="84"/>
      <c r="T88" s="74"/>
      <c r="U88" s="84"/>
      <c r="V88" s="74"/>
    </row>
    <row r="89" spans="1:22" ht="15">
      <c r="A89" s="74"/>
      <c r="B89" s="74"/>
      <c r="C89" s="84"/>
      <c r="D89" s="74"/>
      <c r="E89" s="84"/>
      <c r="F89" s="74"/>
      <c r="G89" s="84"/>
      <c r="H89" s="74"/>
      <c r="I89" s="84"/>
      <c r="J89" s="74"/>
      <c r="K89" s="84"/>
      <c r="L89" s="74"/>
      <c r="M89" s="84"/>
      <c r="N89" s="74"/>
      <c r="O89" s="84"/>
      <c r="P89" s="74"/>
      <c r="Q89" s="84"/>
      <c r="R89" s="74"/>
      <c r="S89" s="84"/>
      <c r="T89" s="74"/>
      <c r="U89" s="84"/>
      <c r="V89" s="74"/>
    </row>
    <row r="90" spans="1:22" ht="15">
      <c r="A90" s="74"/>
      <c r="B90" s="74"/>
      <c r="C90" s="84"/>
      <c r="D90" s="74"/>
      <c r="E90" s="84"/>
      <c r="F90" s="74"/>
      <c r="G90" s="84"/>
      <c r="H90" s="74"/>
      <c r="I90" s="84"/>
      <c r="J90" s="74"/>
      <c r="K90" s="84"/>
      <c r="L90" s="74"/>
      <c r="M90" s="84"/>
      <c r="N90" s="74"/>
      <c r="O90" s="84"/>
      <c r="P90" s="74"/>
      <c r="Q90" s="84"/>
      <c r="R90" s="74"/>
      <c r="S90" s="84"/>
      <c r="T90" s="74"/>
      <c r="U90" s="84"/>
      <c r="V90" s="74"/>
    </row>
    <row r="91" spans="1:22" ht="15">
      <c r="A91" s="74"/>
      <c r="B91" s="74"/>
      <c r="C91" s="84"/>
      <c r="D91" s="74"/>
      <c r="E91" s="84"/>
      <c r="F91" s="74"/>
      <c r="G91" s="84"/>
      <c r="H91" s="74"/>
      <c r="I91" s="84"/>
      <c r="J91" s="74"/>
      <c r="K91" s="84"/>
      <c r="L91" s="74"/>
      <c r="M91" s="84"/>
      <c r="N91" s="74"/>
      <c r="O91" s="84"/>
      <c r="P91" s="74"/>
      <c r="Q91" s="84"/>
      <c r="R91" s="74"/>
      <c r="S91" s="84"/>
      <c r="T91" s="74"/>
      <c r="U91" s="84"/>
      <c r="V91" s="74"/>
    </row>
    <row r="92" spans="1:22" ht="15">
      <c r="A92" s="74"/>
      <c r="B92" s="74"/>
      <c r="C92" s="84"/>
      <c r="D92" s="74"/>
      <c r="E92" s="84"/>
      <c r="F92" s="74"/>
      <c r="G92" s="84"/>
      <c r="H92" s="74"/>
      <c r="I92" s="84"/>
      <c r="J92" s="74"/>
      <c r="K92" s="84"/>
      <c r="L92" s="74"/>
      <c r="M92" s="84"/>
      <c r="N92" s="74"/>
      <c r="O92" s="84"/>
      <c r="P92" s="74"/>
      <c r="Q92" s="84"/>
      <c r="R92" s="74"/>
      <c r="S92" s="84"/>
      <c r="T92" s="74"/>
      <c r="U92" s="84"/>
      <c r="V92" s="74"/>
    </row>
    <row r="93" spans="1:22" ht="15">
      <c r="A93" s="74"/>
      <c r="B93" s="74"/>
      <c r="C93" s="84"/>
      <c r="D93" s="74"/>
      <c r="E93" s="84"/>
      <c r="F93" s="74"/>
      <c r="G93" s="84"/>
      <c r="H93" s="74"/>
      <c r="I93" s="84"/>
      <c r="J93" s="74"/>
      <c r="K93" s="84"/>
      <c r="L93" s="74"/>
      <c r="M93" s="84"/>
      <c r="N93" s="74"/>
      <c r="O93" s="84"/>
      <c r="P93" s="74"/>
      <c r="Q93" s="84"/>
      <c r="R93" s="74"/>
      <c r="S93" s="84"/>
      <c r="T93" s="74"/>
      <c r="U93" s="84"/>
      <c r="V93" s="74"/>
    </row>
    <row r="94" spans="1:22" ht="15">
      <c r="A94" s="74"/>
      <c r="B94" s="74"/>
      <c r="C94" s="84"/>
      <c r="D94" s="74"/>
      <c r="E94" s="84"/>
      <c r="F94" s="74"/>
      <c r="G94" s="84"/>
      <c r="H94" s="74"/>
      <c r="I94" s="84"/>
      <c r="J94" s="74"/>
      <c r="K94" s="84"/>
      <c r="L94" s="74"/>
      <c r="M94" s="84"/>
      <c r="N94" s="74"/>
      <c r="O94" s="84"/>
      <c r="P94" s="74"/>
      <c r="Q94" s="84"/>
      <c r="R94" s="74"/>
      <c r="S94" s="84"/>
      <c r="T94" s="74"/>
      <c r="U94" s="84"/>
      <c r="V94" s="74"/>
    </row>
    <row r="95" spans="1:22" ht="15">
      <c r="A95" s="74"/>
      <c r="B95" s="74"/>
      <c r="C95" s="84"/>
      <c r="D95" s="74"/>
      <c r="E95" s="84"/>
      <c r="F95" s="74"/>
      <c r="G95" s="84"/>
      <c r="H95" s="74"/>
      <c r="I95" s="84"/>
      <c r="J95" s="74"/>
      <c r="K95" s="84"/>
      <c r="L95" s="74"/>
      <c r="M95" s="84"/>
      <c r="N95" s="74"/>
      <c r="O95" s="84"/>
      <c r="P95" s="74"/>
      <c r="Q95" s="84"/>
      <c r="R95" s="74"/>
      <c r="S95" s="84"/>
      <c r="T95" s="74"/>
      <c r="U95" s="84"/>
      <c r="V95" s="74"/>
    </row>
    <row r="96" spans="1:22" ht="15">
      <c r="A96" s="74"/>
      <c r="B96" s="74"/>
      <c r="C96" s="84"/>
      <c r="D96" s="74"/>
      <c r="E96" s="84"/>
      <c r="F96" s="74"/>
      <c r="G96" s="84"/>
      <c r="H96" s="74"/>
      <c r="I96" s="84"/>
      <c r="J96" s="74"/>
      <c r="K96" s="84"/>
      <c r="L96" s="74"/>
      <c r="M96" s="84"/>
      <c r="N96" s="74"/>
      <c r="O96" s="84"/>
      <c r="P96" s="74"/>
      <c r="Q96" s="84"/>
      <c r="R96" s="74"/>
      <c r="S96" s="84"/>
      <c r="T96" s="74"/>
      <c r="U96" s="84"/>
      <c r="V96" s="74"/>
    </row>
    <row r="97" spans="1:22" ht="15">
      <c r="A97" s="74"/>
      <c r="B97" s="74"/>
      <c r="C97" s="84"/>
      <c r="D97" s="74"/>
      <c r="E97" s="84"/>
      <c r="F97" s="74"/>
      <c r="G97" s="84"/>
      <c r="H97" s="74"/>
      <c r="I97" s="84"/>
      <c r="J97" s="74"/>
      <c r="K97" s="84"/>
      <c r="L97" s="74"/>
      <c r="M97" s="84"/>
      <c r="N97" s="74"/>
      <c r="O97" s="84"/>
      <c r="P97" s="74"/>
      <c r="Q97" s="84"/>
      <c r="R97" s="74"/>
      <c r="S97" s="84"/>
      <c r="T97" s="74"/>
      <c r="U97" s="84"/>
      <c r="V97" s="74"/>
    </row>
    <row r="98" spans="1:22" ht="15">
      <c r="A98" s="74"/>
      <c r="B98" s="74"/>
      <c r="C98" s="84"/>
      <c r="D98" s="74"/>
      <c r="E98" s="84"/>
      <c r="F98" s="74"/>
      <c r="G98" s="84"/>
      <c r="H98" s="74"/>
      <c r="I98" s="84"/>
      <c r="J98" s="74"/>
      <c r="K98" s="84"/>
      <c r="L98" s="74"/>
      <c r="M98" s="84"/>
      <c r="N98" s="74"/>
      <c r="O98" s="84"/>
      <c r="P98" s="74"/>
      <c r="Q98" s="84"/>
      <c r="R98" s="74"/>
      <c r="S98" s="84"/>
      <c r="T98" s="74"/>
      <c r="U98" s="84"/>
      <c r="V98" s="74"/>
    </row>
    <row r="99" spans="1:22" ht="15">
      <c r="A99" s="74"/>
      <c r="B99" s="74"/>
      <c r="C99" s="84"/>
      <c r="D99" s="74"/>
      <c r="E99" s="84"/>
      <c r="F99" s="74"/>
      <c r="G99" s="84"/>
      <c r="H99" s="74"/>
      <c r="I99" s="84"/>
      <c r="J99" s="74"/>
      <c r="K99" s="84"/>
      <c r="L99" s="74"/>
      <c r="M99" s="84"/>
      <c r="N99" s="74"/>
      <c r="O99" s="84"/>
      <c r="P99" s="74"/>
      <c r="Q99" s="84"/>
      <c r="R99" s="74"/>
      <c r="S99" s="84"/>
      <c r="T99" s="74"/>
      <c r="U99" s="84"/>
      <c r="V99" s="74"/>
    </row>
    <row r="100" spans="1:22" ht="15">
      <c r="A100" s="74"/>
      <c r="B100" s="74"/>
      <c r="C100" s="84"/>
      <c r="D100" s="74"/>
      <c r="E100" s="84"/>
      <c r="F100" s="74"/>
      <c r="G100" s="84"/>
      <c r="H100" s="74"/>
      <c r="I100" s="84"/>
      <c r="J100" s="74"/>
      <c r="K100" s="84"/>
      <c r="L100" s="74"/>
      <c r="M100" s="84"/>
      <c r="N100" s="74"/>
      <c r="O100" s="84"/>
      <c r="P100" s="74"/>
      <c r="Q100" s="84"/>
      <c r="R100" s="74"/>
      <c r="S100" s="84"/>
      <c r="T100" s="74"/>
      <c r="U100" s="84"/>
      <c r="V100" s="74"/>
    </row>
    <row r="101" spans="1:22" ht="15">
      <c r="A101" s="74"/>
      <c r="B101" s="74"/>
      <c r="C101" s="84"/>
      <c r="D101" s="74"/>
      <c r="E101" s="84"/>
      <c r="F101" s="74"/>
      <c r="G101" s="84"/>
      <c r="H101" s="74"/>
      <c r="I101" s="84"/>
      <c r="J101" s="74"/>
      <c r="K101" s="84"/>
      <c r="L101" s="74"/>
      <c r="M101" s="84"/>
      <c r="N101" s="74"/>
      <c r="O101" s="84"/>
      <c r="P101" s="74"/>
      <c r="Q101" s="84"/>
      <c r="R101" s="74"/>
      <c r="S101" s="84"/>
      <c r="T101" s="74"/>
      <c r="U101" s="84"/>
      <c r="V101" s="74"/>
    </row>
    <row r="102" spans="1:22" ht="15">
      <c r="A102" s="74"/>
      <c r="B102" s="74"/>
      <c r="C102" s="84"/>
      <c r="D102" s="74"/>
      <c r="E102" s="84"/>
      <c r="F102" s="74"/>
      <c r="G102" s="84"/>
      <c r="H102" s="74"/>
      <c r="I102" s="84"/>
      <c r="J102" s="74"/>
      <c r="K102" s="84"/>
      <c r="L102" s="74"/>
      <c r="M102" s="84"/>
      <c r="N102" s="74"/>
      <c r="O102" s="84"/>
      <c r="P102" s="74"/>
      <c r="Q102" s="84"/>
      <c r="R102" s="74"/>
      <c r="S102" s="84"/>
      <c r="T102" s="74"/>
      <c r="U102" s="84"/>
      <c r="V102" s="74"/>
    </row>
    <row r="103" spans="1:22" ht="15">
      <c r="A103" s="74"/>
      <c r="B103" s="74"/>
      <c r="C103" s="84"/>
      <c r="D103" s="74"/>
      <c r="E103" s="84"/>
      <c r="F103" s="74"/>
      <c r="G103" s="84"/>
      <c r="H103" s="74"/>
      <c r="I103" s="84"/>
      <c r="J103" s="74"/>
      <c r="K103" s="84"/>
      <c r="L103" s="74"/>
      <c r="M103" s="84"/>
      <c r="N103" s="74"/>
      <c r="O103" s="84"/>
      <c r="P103" s="74"/>
      <c r="Q103" s="84"/>
      <c r="R103" s="74"/>
      <c r="S103" s="84"/>
      <c r="T103" s="74"/>
      <c r="U103" s="84"/>
      <c r="V103" s="74"/>
    </row>
    <row r="104" spans="1:22" ht="15">
      <c r="A104" s="74"/>
      <c r="B104" s="74"/>
      <c r="C104" s="84"/>
      <c r="D104" s="74"/>
      <c r="E104" s="84"/>
      <c r="F104" s="74"/>
      <c r="G104" s="84"/>
      <c r="H104" s="74"/>
      <c r="I104" s="84"/>
      <c r="J104" s="74"/>
      <c r="K104" s="84"/>
      <c r="L104" s="74"/>
      <c r="M104" s="84"/>
      <c r="N104" s="74"/>
      <c r="O104" s="84"/>
      <c r="P104" s="74"/>
      <c r="Q104" s="84"/>
      <c r="R104" s="74"/>
      <c r="S104" s="84"/>
      <c r="T104" s="74"/>
      <c r="U104" s="84"/>
      <c r="V104" s="74"/>
    </row>
    <row r="105" spans="1:22" ht="15">
      <c r="A105" s="74"/>
      <c r="B105" s="74"/>
      <c r="C105" s="84"/>
      <c r="D105" s="74"/>
      <c r="E105" s="84"/>
      <c r="F105" s="74"/>
      <c r="G105" s="84"/>
      <c r="H105" s="74"/>
      <c r="I105" s="84"/>
      <c r="J105" s="74"/>
      <c r="K105" s="84"/>
      <c r="L105" s="74"/>
      <c r="M105" s="84"/>
      <c r="N105" s="74"/>
      <c r="O105" s="84"/>
      <c r="P105" s="74"/>
      <c r="Q105" s="84"/>
      <c r="R105" s="74"/>
      <c r="S105" s="84"/>
      <c r="T105" s="74"/>
      <c r="U105" s="84"/>
      <c r="V105" s="74"/>
    </row>
    <row r="106" spans="1:22" ht="15">
      <c r="A106" s="74"/>
      <c r="B106" s="74"/>
      <c r="C106" s="84"/>
      <c r="D106" s="74"/>
      <c r="E106" s="84"/>
      <c r="F106" s="74"/>
      <c r="G106" s="84"/>
      <c r="H106" s="74"/>
      <c r="I106" s="84"/>
      <c r="J106" s="74"/>
      <c r="K106" s="84"/>
      <c r="L106" s="74"/>
      <c r="M106" s="84"/>
      <c r="N106" s="74"/>
      <c r="O106" s="84"/>
      <c r="P106" s="74"/>
      <c r="Q106" s="84"/>
      <c r="R106" s="74"/>
      <c r="S106" s="84"/>
      <c r="T106" s="74"/>
      <c r="U106" s="84"/>
      <c r="V106" s="74"/>
    </row>
    <row r="107" spans="1:22" ht="15">
      <c r="A107" s="74"/>
      <c r="B107" s="74"/>
      <c r="C107" s="84"/>
      <c r="D107" s="74"/>
      <c r="E107" s="84"/>
      <c r="F107" s="74"/>
      <c r="G107" s="84"/>
      <c r="H107" s="74"/>
      <c r="I107" s="84"/>
      <c r="J107" s="74"/>
      <c r="K107" s="84"/>
      <c r="L107" s="74"/>
      <c r="M107" s="84"/>
      <c r="N107" s="74"/>
      <c r="O107" s="84"/>
      <c r="P107" s="74"/>
      <c r="Q107" s="84"/>
      <c r="R107" s="74"/>
      <c r="S107" s="84"/>
      <c r="T107" s="74"/>
      <c r="U107" s="84"/>
      <c r="V107" s="74"/>
    </row>
    <row r="108" spans="1:22" ht="15">
      <c r="A108" s="74"/>
      <c r="B108" s="74"/>
      <c r="C108" s="84"/>
      <c r="D108" s="74"/>
      <c r="E108" s="84"/>
      <c r="F108" s="74"/>
      <c r="G108" s="84"/>
      <c r="H108" s="74"/>
      <c r="I108" s="84"/>
      <c r="J108" s="74"/>
      <c r="K108" s="84"/>
      <c r="L108" s="74"/>
      <c r="M108" s="84"/>
      <c r="N108" s="74"/>
      <c r="O108" s="84"/>
      <c r="P108" s="74"/>
      <c r="Q108" s="84"/>
      <c r="R108" s="74"/>
      <c r="S108" s="84"/>
      <c r="T108" s="74"/>
      <c r="U108" s="84"/>
      <c r="V108" s="74"/>
    </row>
    <row r="109" spans="1:22" ht="15">
      <c r="A109" s="74"/>
      <c r="B109" s="74"/>
      <c r="C109" s="84"/>
      <c r="D109" s="74"/>
      <c r="E109" s="84"/>
      <c r="F109" s="74"/>
      <c r="G109" s="84"/>
      <c r="H109" s="74"/>
      <c r="I109" s="84"/>
      <c r="J109" s="74"/>
      <c r="K109" s="84"/>
      <c r="L109" s="74"/>
      <c r="M109" s="84"/>
      <c r="N109" s="74"/>
      <c r="O109" s="84"/>
      <c r="P109" s="74"/>
      <c r="Q109" s="84"/>
      <c r="R109" s="74"/>
      <c r="S109" s="84"/>
      <c r="T109" s="74"/>
      <c r="U109" s="84"/>
      <c r="V109" s="74"/>
    </row>
    <row r="110" spans="1:22" ht="15">
      <c r="A110" s="74"/>
      <c r="B110" s="74"/>
      <c r="C110" s="84"/>
      <c r="D110" s="74"/>
      <c r="E110" s="84"/>
      <c r="F110" s="74"/>
      <c r="G110" s="84"/>
      <c r="H110" s="74"/>
      <c r="I110" s="84"/>
      <c r="J110" s="74"/>
      <c r="K110" s="84"/>
      <c r="L110" s="74"/>
      <c r="M110" s="84"/>
      <c r="N110" s="74"/>
      <c r="O110" s="84"/>
      <c r="P110" s="74"/>
      <c r="Q110" s="84"/>
      <c r="R110" s="74"/>
      <c r="S110" s="84"/>
      <c r="T110" s="74"/>
      <c r="U110" s="84"/>
      <c r="V110" s="74"/>
    </row>
    <row r="111" spans="1:22" ht="15">
      <c r="A111" s="74"/>
      <c r="B111" s="74"/>
      <c r="C111" s="84"/>
      <c r="D111" s="74"/>
      <c r="E111" s="84"/>
      <c r="F111" s="74"/>
      <c r="G111" s="84"/>
      <c r="H111" s="74"/>
      <c r="I111" s="84"/>
      <c r="J111" s="74"/>
      <c r="K111" s="84"/>
      <c r="L111" s="74"/>
      <c r="M111" s="84"/>
      <c r="N111" s="74"/>
      <c r="O111" s="84"/>
      <c r="P111" s="74"/>
      <c r="Q111" s="84"/>
      <c r="R111" s="74"/>
      <c r="S111" s="84"/>
      <c r="T111" s="74"/>
      <c r="U111" s="84"/>
      <c r="V111" s="74"/>
    </row>
    <row r="112" spans="1:22" ht="15">
      <c r="A112" s="74"/>
      <c r="B112" s="74"/>
      <c r="C112" s="84"/>
      <c r="D112" s="74"/>
      <c r="E112" s="84"/>
      <c r="F112" s="74"/>
      <c r="G112" s="84"/>
      <c r="H112" s="74"/>
      <c r="I112" s="84"/>
      <c r="J112" s="74"/>
      <c r="K112" s="84"/>
      <c r="L112" s="74"/>
      <c r="M112" s="84"/>
      <c r="N112" s="74"/>
      <c r="O112" s="84"/>
      <c r="P112" s="74"/>
      <c r="Q112" s="84"/>
      <c r="R112" s="74"/>
      <c r="S112" s="84"/>
      <c r="T112" s="74"/>
      <c r="U112" s="84"/>
      <c r="V112" s="74"/>
    </row>
    <row r="113" spans="1:22" ht="15">
      <c r="A113" s="74"/>
      <c r="B113" s="74"/>
      <c r="C113" s="84"/>
      <c r="D113" s="74"/>
      <c r="E113" s="84"/>
      <c r="F113" s="74"/>
      <c r="G113" s="84"/>
      <c r="H113" s="74"/>
      <c r="I113" s="84"/>
      <c r="J113" s="74"/>
      <c r="K113" s="84"/>
      <c r="L113" s="74"/>
      <c r="M113" s="84"/>
      <c r="N113" s="74"/>
      <c r="O113" s="84"/>
      <c r="P113" s="74"/>
      <c r="Q113" s="84"/>
      <c r="R113" s="74"/>
      <c r="S113" s="84"/>
      <c r="T113" s="74"/>
      <c r="U113" s="84"/>
      <c r="V113" s="74"/>
    </row>
    <row r="114" spans="1:22" ht="15">
      <c r="A114" s="74"/>
      <c r="B114" s="74"/>
      <c r="C114" s="84"/>
      <c r="D114" s="74"/>
      <c r="E114" s="84"/>
      <c r="F114" s="74"/>
      <c r="G114" s="84"/>
      <c r="H114" s="74"/>
      <c r="I114" s="84"/>
      <c r="J114" s="74"/>
      <c r="K114" s="84"/>
      <c r="L114" s="74"/>
      <c r="M114" s="84"/>
      <c r="N114" s="74"/>
      <c r="O114" s="84"/>
      <c r="P114" s="74"/>
      <c r="Q114" s="84"/>
      <c r="R114" s="74"/>
      <c r="S114" s="84"/>
      <c r="T114" s="74"/>
      <c r="U114" s="84"/>
      <c r="V114" s="74"/>
    </row>
  </sheetData>
  <sheetProtection/>
  <mergeCells count="20">
    <mergeCell ref="A1:V1"/>
    <mergeCell ref="A2:A5"/>
    <mergeCell ref="B2:B5"/>
    <mergeCell ref="C2:L2"/>
    <mergeCell ref="M2:V2"/>
    <mergeCell ref="C3:J3"/>
    <mergeCell ref="K3:L4"/>
    <mergeCell ref="M3:T3"/>
    <mergeCell ref="U3:V4"/>
    <mergeCell ref="C4:D4"/>
    <mergeCell ref="S4:T4"/>
    <mergeCell ref="A53:B53"/>
    <mergeCell ref="A55:B55"/>
    <mergeCell ref="A58:L58"/>
    <mergeCell ref="E4:F4"/>
    <mergeCell ref="G4:H4"/>
    <mergeCell ref="I4:J4"/>
    <mergeCell ref="M4:N4"/>
    <mergeCell ref="O4:P4"/>
    <mergeCell ref="Q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0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7" width="9.57421875" style="69" customWidth="1"/>
    <col min="18" max="16384" width="11.421875" style="69" customWidth="1"/>
  </cols>
  <sheetData>
    <row r="1" spans="1:17" ht="24.75" customHeight="1" thickBot="1" thickTop="1">
      <c r="A1" s="355" t="s">
        <v>439</v>
      </c>
      <c r="B1" s="35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9.5" customHeight="1" thickBot="1" thickTop="1">
      <c r="A2" s="340" t="s">
        <v>32</v>
      </c>
      <c r="B2" s="343" t="s">
        <v>261</v>
      </c>
      <c r="C2" s="387" t="s">
        <v>99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</row>
    <row r="3" spans="1:17" ht="19.5" customHeight="1" thickBot="1">
      <c r="A3" s="340"/>
      <c r="B3" s="343"/>
      <c r="C3" s="390" t="s">
        <v>100</v>
      </c>
      <c r="D3" s="391"/>
      <c r="E3" s="391"/>
      <c r="F3" s="391"/>
      <c r="G3" s="391"/>
      <c r="H3" s="334" t="s">
        <v>101</v>
      </c>
      <c r="I3" s="391"/>
      <c r="J3" s="391"/>
      <c r="K3" s="391"/>
      <c r="L3" s="391"/>
      <c r="M3" s="334" t="s">
        <v>102</v>
      </c>
      <c r="N3" s="391"/>
      <c r="O3" s="391"/>
      <c r="P3" s="391"/>
      <c r="Q3" s="392"/>
    </row>
    <row r="4" spans="1:17" ht="19.5" customHeight="1" thickBot="1">
      <c r="A4" s="340"/>
      <c r="B4" s="343"/>
      <c r="C4" s="433" t="s">
        <v>103</v>
      </c>
      <c r="D4" s="394"/>
      <c r="E4" s="394"/>
      <c r="F4" s="395"/>
      <c r="G4" s="396" t="s">
        <v>89</v>
      </c>
      <c r="H4" s="393" t="s">
        <v>103</v>
      </c>
      <c r="I4" s="394"/>
      <c r="J4" s="394"/>
      <c r="K4" s="395"/>
      <c r="L4" s="396" t="s">
        <v>89</v>
      </c>
      <c r="M4" s="393" t="s">
        <v>103</v>
      </c>
      <c r="N4" s="394"/>
      <c r="O4" s="394"/>
      <c r="P4" s="395"/>
      <c r="Q4" s="396" t="s">
        <v>89</v>
      </c>
    </row>
    <row r="5" spans="1:17" ht="24.75" customHeight="1" thickBot="1">
      <c r="A5" s="341"/>
      <c r="B5" s="344"/>
      <c r="C5" s="309" t="s">
        <v>91</v>
      </c>
      <c r="D5" s="311" t="s">
        <v>92</v>
      </c>
      <c r="E5" s="311" t="s">
        <v>93</v>
      </c>
      <c r="F5" s="312" t="s">
        <v>94</v>
      </c>
      <c r="G5" s="414"/>
      <c r="H5" s="309" t="s">
        <v>91</v>
      </c>
      <c r="I5" s="311" t="s">
        <v>92</v>
      </c>
      <c r="J5" s="311" t="s">
        <v>93</v>
      </c>
      <c r="K5" s="312" t="s">
        <v>94</v>
      </c>
      <c r="L5" s="414"/>
      <c r="M5" s="309" t="s">
        <v>91</v>
      </c>
      <c r="N5" s="311" t="s">
        <v>92</v>
      </c>
      <c r="O5" s="310" t="s">
        <v>93</v>
      </c>
      <c r="P5" s="312" t="s">
        <v>94</v>
      </c>
      <c r="Q5" s="414"/>
    </row>
    <row r="6" spans="1:18" ht="28.5">
      <c r="A6" s="214">
        <v>10</v>
      </c>
      <c r="B6" s="203" t="s">
        <v>208</v>
      </c>
      <c r="C6" s="59">
        <v>0</v>
      </c>
      <c r="D6" s="96">
        <v>0</v>
      </c>
      <c r="E6" s="96">
        <v>0</v>
      </c>
      <c r="F6" s="96">
        <v>0</v>
      </c>
      <c r="G6" s="114">
        <v>0</v>
      </c>
      <c r="H6" s="96">
        <v>0</v>
      </c>
      <c r="I6" s="96">
        <v>0</v>
      </c>
      <c r="J6" s="96">
        <v>0</v>
      </c>
      <c r="K6" s="96">
        <v>0</v>
      </c>
      <c r="L6" s="114">
        <v>0</v>
      </c>
      <c r="M6" s="96">
        <v>0</v>
      </c>
      <c r="N6" s="96">
        <v>1</v>
      </c>
      <c r="O6" s="96">
        <v>0</v>
      </c>
      <c r="P6" s="181">
        <v>0</v>
      </c>
      <c r="Q6" s="114">
        <v>1</v>
      </c>
      <c r="R6" s="295" t="s">
        <v>344</v>
      </c>
    </row>
    <row r="7" spans="1:18" ht="15">
      <c r="A7" s="216">
        <v>11</v>
      </c>
      <c r="B7" s="207" t="s">
        <v>209</v>
      </c>
      <c r="C7" s="10">
        <v>1</v>
      </c>
      <c r="D7" s="7">
        <v>0</v>
      </c>
      <c r="E7" s="7">
        <v>0</v>
      </c>
      <c r="F7" s="7">
        <v>0</v>
      </c>
      <c r="G7" s="116">
        <v>1</v>
      </c>
      <c r="H7" s="7">
        <v>0</v>
      </c>
      <c r="I7" s="7">
        <v>1</v>
      </c>
      <c r="J7" s="7">
        <v>0</v>
      </c>
      <c r="K7" s="7">
        <v>0</v>
      </c>
      <c r="L7" s="116">
        <v>1</v>
      </c>
      <c r="M7" s="7">
        <v>0</v>
      </c>
      <c r="N7" s="7">
        <v>0</v>
      </c>
      <c r="O7" s="7">
        <v>0</v>
      </c>
      <c r="P7" s="182">
        <v>0</v>
      </c>
      <c r="Q7" s="116">
        <v>0</v>
      </c>
      <c r="R7" s="295" t="s">
        <v>345</v>
      </c>
    </row>
    <row r="8" spans="1:18" ht="15">
      <c r="A8" s="216">
        <v>12</v>
      </c>
      <c r="B8" s="207" t="s">
        <v>210</v>
      </c>
      <c r="C8" s="10">
        <v>0</v>
      </c>
      <c r="D8" s="7">
        <v>0</v>
      </c>
      <c r="E8" s="7">
        <v>0</v>
      </c>
      <c r="F8" s="7">
        <v>0</v>
      </c>
      <c r="G8" s="116">
        <v>0</v>
      </c>
      <c r="H8" s="7">
        <v>0</v>
      </c>
      <c r="I8" s="7">
        <v>0</v>
      </c>
      <c r="J8" s="7">
        <v>0</v>
      </c>
      <c r="K8" s="7">
        <v>0</v>
      </c>
      <c r="L8" s="116">
        <v>0</v>
      </c>
      <c r="M8" s="7">
        <v>1</v>
      </c>
      <c r="N8" s="7">
        <v>0</v>
      </c>
      <c r="O8" s="7">
        <v>0</v>
      </c>
      <c r="P8" s="182">
        <v>0</v>
      </c>
      <c r="Q8" s="116">
        <v>1</v>
      </c>
      <c r="R8" s="295" t="s">
        <v>346</v>
      </c>
    </row>
    <row r="9" spans="1:18" ht="15">
      <c r="A9" s="216">
        <v>13</v>
      </c>
      <c r="B9" s="207" t="s">
        <v>211</v>
      </c>
      <c r="C9" s="10">
        <v>1</v>
      </c>
      <c r="D9" s="7">
        <v>0</v>
      </c>
      <c r="E9" s="7">
        <v>0</v>
      </c>
      <c r="F9" s="7">
        <v>0</v>
      </c>
      <c r="G9" s="116">
        <v>1</v>
      </c>
      <c r="H9" s="7">
        <v>2</v>
      </c>
      <c r="I9" s="7">
        <v>1</v>
      </c>
      <c r="J9" s="7">
        <v>1</v>
      </c>
      <c r="K9" s="7">
        <v>0</v>
      </c>
      <c r="L9" s="116">
        <v>4</v>
      </c>
      <c r="M9" s="7">
        <v>0</v>
      </c>
      <c r="N9" s="7">
        <v>0</v>
      </c>
      <c r="O9" s="7">
        <v>0</v>
      </c>
      <c r="P9" s="182">
        <v>0</v>
      </c>
      <c r="Q9" s="116">
        <v>0</v>
      </c>
      <c r="R9" s="295" t="s">
        <v>347</v>
      </c>
    </row>
    <row r="10" spans="1:18" ht="15">
      <c r="A10" s="216">
        <v>14</v>
      </c>
      <c r="B10" s="207" t="s">
        <v>212</v>
      </c>
      <c r="C10" s="10">
        <v>2</v>
      </c>
      <c r="D10" s="7">
        <v>2</v>
      </c>
      <c r="E10" s="7">
        <v>0</v>
      </c>
      <c r="F10" s="7">
        <v>0</v>
      </c>
      <c r="G10" s="116">
        <v>4</v>
      </c>
      <c r="H10" s="7">
        <v>2</v>
      </c>
      <c r="I10" s="7">
        <v>5</v>
      </c>
      <c r="J10" s="7">
        <v>2</v>
      </c>
      <c r="K10" s="7">
        <v>0</v>
      </c>
      <c r="L10" s="116">
        <v>9</v>
      </c>
      <c r="M10" s="7">
        <v>1</v>
      </c>
      <c r="N10" s="7">
        <v>3</v>
      </c>
      <c r="O10" s="7">
        <v>1</v>
      </c>
      <c r="P10" s="182">
        <v>0</v>
      </c>
      <c r="Q10" s="116">
        <v>5</v>
      </c>
      <c r="R10" s="295" t="s">
        <v>348</v>
      </c>
    </row>
    <row r="11" spans="1:18" ht="15">
      <c r="A11" s="216">
        <v>15</v>
      </c>
      <c r="B11" s="207" t="s">
        <v>213</v>
      </c>
      <c r="C11" s="10">
        <v>0</v>
      </c>
      <c r="D11" s="7">
        <v>0</v>
      </c>
      <c r="E11" s="7">
        <v>0</v>
      </c>
      <c r="F11" s="7">
        <v>0</v>
      </c>
      <c r="G11" s="116">
        <v>0</v>
      </c>
      <c r="H11" s="7">
        <v>1</v>
      </c>
      <c r="I11" s="7">
        <v>0</v>
      </c>
      <c r="J11" s="7">
        <v>0</v>
      </c>
      <c r="K11" s="7">
        <v>0</v>
      </c>
      <c r="L11" s="116">
        <v>1</v>
      </c>
      <c r="M11" s="7">
        <v>1</v>
      </c>
      <c r="N11" s="7">
        <v>0</v>
      </c>
      <c r="O11" s="7">
        <v>0</v>
      </c>
      <c r="P11" s="182">
        <v>0</v>
      </c>
      <c r="Q11" s="116">
        <v>1</v>
      </c>
      <c r="R11" s="295" t="s">
        <v>349</v>
      </c>
    </row>
    <row r="12" spans="1:18" ht="28.5">
      <c r="A12" s="216">
        <v>16</v>
      </c>
      <c r="B12" s="207" t="s">
        <v>214</v>
      </c>
      <c r="C12" s="10">
        <v>1</v>
      </c>
      <c r="D12" s="7">
        <v>0</v>
      </c>
      <c r="E12" s="7">
        <v>0</v>
      </c>
      <c r="F12" s="7">
        <v>0</v>
      </c>
      <c r="G12" s="116">
        <v>1</v>
      </c>
      <c r="H12" s="7">
        <v>4</v>
      </c>
      <c r="I12" s="7">
        <v>0</v>
      </c>
      <c r="J12" s="7">
        <v>0</v>
      </c>
      <c r="K12" s="7">
        <v>0</v>
      </c>
      <c r="L12" s="116">
        <v>4</v>
      </c>
      <c r="M12" s="7">
        <v>1</v>
      </c>
      <c r="N12" s="7">
        <v>1</v>
      </c>
      <c r="O12" s="7">
        <v>0</v>
      </c>
      <c r="P12" s="182">
        <v>0</v>
      </c>
      <c r="Q12" s="116">
        <v>2</v>
      </c>
      <c r="R12" s="295" t="s">
        <v>350</v>
      </c>
    </row>
    <row r="13" spans="1:18" ht="28.5">
      <c r="A13" s="216">
        <v>17</v>
      </c>
      <c r="B13" s="207" t="s">
        <v>215</v>
      </c>
      <c r="C13" s="10">
        <v>0</v>
      </c>
      <c r="D13" s="7">
        <v>0</v>
      </c>
      <c r="E13" s="7">
        <v>0</v>
      </c>
      <c r="F13" s="7">
        <v>0</v>
      </c>
      <c r="G13" s="116">
        <v>0</v>
      </c>
      <c r="H13" s="7">
        <v>0</v>
      </c>
      <c r="I13" s="7">
        <v>0</v>
      </c>
      <c r="J13" s="7">
        <v>0</v>
      </c>
      <c r="K13" s="7">
        <v>0</v>
      </c>
      <c r="L13" s="116">
        <v>0</v>
      </c>
      <c r="M13" s="7">
        <v>1</v>
      </c>
      <c r="N13" s="7">
        <v>0</v>
      </c>
      <c r="O13" s="7">
        <v>0</v>
      </c>
      <c r="P13" s="182">
        <v>0</v>
      </c>
      <c r="Q13" s="116">
        <v>1</v>
      </c>
      <c r="R13" s="323" t="s">
        <v>445</v>
      </c>
    </row>
    <row r="14" spans="1:18" ht="28.5">
      <c r="A14" s="216">
        <v>19</v>
      </c>
      <c r="B14" s="207" t="s">
        <v>216</v>
      </c>
      <c r="C14" s="10">
        <v>0</v>
      </c>
      <c r="D14" s="7">
        <v>1</v>
      </c>
      <c r="E14" s="7">
        <v>0</v>
      </c>
      <c r="F14" s="7">
        <v>0</v>
      </c>
      <c r="G14" s="116">
        <v>1</v>
      </c>
      <c r="H14" s="7">
        <v>19</v>
      </c>
      <c r="I14" s="7">
        <v>18</v>
      </c>
      <c r="J14" s="7">
        <v>3</v>
      </c>
      <c r="K14" s="7">
        <v>0</v>
      </c>
      <c r="L14" s="116">
        <v>40</v>
      </c>
      <c r="M14" s="7">
        <v>9</v>
      </c>
      <c r="N14" s="7">
        <v>3</v>
      </c>
      <c r="O14" s="7">
        <v>4</v>
      </c>
      <c r="P14" s="182">
        <v>0</v>
      </c>
      <c r="Q14" s="116">
        <v>16</v>
      </c>
      <c r="R14" s="295" t="s">
        <v>351</v>
      </c>
    </row>
    <row r="15" spans="1:18" ht="15">
      <c r="A15" s="216">
        <v>20</v>
      </c>
      <c r="B15" s="207" t="s">
        <v>217</v>
      </c>
      <c r="C15" s="10">
        <v>0</v>
      </c>
      <c r="D15" s="7">
        <v>0</v>
      </c>
      <c r="E15" s="7">
        <v>0</v>
      </c>
      <c r="F15" s="7">
        <v>0</v>
      </c>
      <c r="G15" s="116">
        <v>0</v>
      </c>
      <c r="H15" s="7">
        <v>0</v>
      </c>
      <c r="I15" s="7">
        <v>2</v>
      </c>
      <c r="J15" s="7">
        <v>0</v>
      </c>
      <c r="K15" s="7">
        <v>0</v>
      </c>
      <c r="L15" s="116">
        <v>2</v>
      </c>
      <c r="M15" s="7">
        <v>0</v>
      </c>
      <c r="N15" s="7">
        <v>1</v>
      </c>
      <c r="O15" s="7">
        <v>0</v>
      </c>
      <c r="P15" s="182">
        <v>0</v>
      </c>
      <c r="Q15" s="116">
        <v>1</v>
      </c>
      <c r="R15" s="295" t="s">
        <v>352</v>
      </c>
    </row>
    <row r="16" spans="1:18" ht="15">
      <c r="A16" s="216">
        <v>21</v>
      </c>
      <c r="B16" s="207" t="s">
        <v>218</v>
      </c>
      <c r="C16" s="10">
        <v>0</v>
      </c>
      <c r="D16" s="7">
        <v>0</v>
      </c>
      <c r="E16" s="7">
        <v>0</v>
      </c>
      <c r="F16" s="7">
        <v>0</v>
      </c>
      <c r="G16" s="116">
        <v>0</v>
      </c>
      <c r="H16" s="7">
        <v>0</v>
      </c>
      <c r="I16" s="7">
        <v>0</v>
      </c>
      <c r="J16" s="7">
        <v>0</v>
      </c>
      <c r="K16" s="7">
        <v>0</v>
      </c>
      <c r="L16" s="116">
        <v>0</v>
      </c>
      <c r="M16" s="7">
        <v>0</v>
      </c>
      <c r="N16" s="7">
        <v>0</v>
      </c>
      <c r="O16" s="7">
        <v>0</v>
      </c>
      <c r="P16" s="182">
        <v>0</v>
      </c>
      <c r="Q16" s="116">
        <v>0</v>
      </c>
      <c r="R16" s="73" t="s">
        <v>389</v>
      </c>
    </row>
    <row r="17" spans="1:18" ht="15">
      <c r="A17" s="216">
        <v>22</v>
      </c>
      <c r="B17" s="207" t="s">
        <v>219</v>
      </c>
      <c r="C17" s="10">
        <v>0</v>
      </c>
      <c r="D17" s="7">
        <v>0</v>
      </c>
      <c r="E17" s="7">
        <v>0</v>
      </c>
      <c r="F17" s="7">
        <v>0</v>
      </c>
      <c r="G17" s="116">
        <v>0</v>
      </c>
      <c r="H17" s="7">
        <v>0</v>
      </c>
      <c r="I17" s="7">
        <v>0</v>
      </c>
      <c r="J17" s="7">
        <v>0</v>
      </c>
      <c r="K17" s="7">
        <v>0</v>
      </c>
      <c r="L17" s="116">
        <v>0</v>
      </c>
      <c r="M17" s="7">
        <v>0</v>
      </c>
      <c r="N17" s="7">
        <v>0</v>
      </c>
      <c r="O17" s="7">
        <v>0</v>
      </c>
      <c r="P17" s="182">
        <v>0</v>
      </c>
      <c r="Q17" s="116">
        <v>0</v>
      </c>
      <c r="R17" s="308" t="s">
        <v>390</v>
      </c>
    </row>
    <row r="18" spans="1:18" ht="15">
      <c r="A18" s="216">
        <v>23</v>
      </c>
      <c r="B18" s="207" t="s">
        <v>220</v>
      </c>
      <c r="C18" s="10">
        <v>0</v>
      </c>
      <c r="D18" s="7">
        <v>0</v>
      </c>
      <c r="E18" s="7">
        <v>0</v>
      </c>
      <c r="F18" s="7">
        <v>0</v>
      </c>
      <c r="G18" s="116">
        <v>0</v>
      </c>
      <c r="H18" s="7">
        <v>1</v>
      </c>
      <c r="I18" s="7">
        <v>0</v>
      </c>
      <c r="J18" s="7">
        <v>0</v>
      </c>
      <c r="K18" s="7">
        <v>0</v>
      </c>
      <c r="L18" s="116">
        <v>1</v>
      </c>
      <c r="M18" s="7">
        <v>0</v>
      </c>
      <c r="N18" s="7">
        <v>0</v>
      </c>
      <c r="O18" s="7">
        <v>0</v>
      </c>
      <c r="P18" s="182">
        <v>0</v>
      </c>
      <c r="Q18" s="116">
        <v>0</v>
      </c>
      <c r="R18" s="295" t="s">
        <v>353</v>
      </c>
    </row>
    <row r="19" spans="1:18" ht="28.5">
      <c r="A19" s="216">
        <v>29</v>
      </c>
      <c r="B19" s="207" t="s">
        <v>221</v>
      </c>
      <c r="C19" s="10">
        <v>3</v>
      </c>
      <c r="D19" s="7">
        <v>1</v>
      </c>
      <c r="E19" s="7">
        <v>0</v>
      </c>
      <c r="F19" s="7">
        <v>0</v>
      </c>
      <c r="G19" s="116">
        <v>4</v>
      </c>
      <c r="H19" s="7">
        <v>4</v>
      </c>
      <c r="I19" s="7">
        <v>3</v>
      </c>
      <c r="J19" s="7">
        <v>0</v>
      </c>
      <c r="K19" s="7">
        <v>0</v>
      </c>
      <c r="L19" s="116">
        <v>7</v>
      </c>
      <c r="M19" s="7">
        <v>1</v>
      </c>
      <c r="N19" s="7">
        <v>3</v>
      </c>
      <c r="O19" s="7">
        <v>0</v>
      </c>
      <c r="P19" s="182">
        <v>0</v>
      </c>
      <c r="Q19" s="116">
        <v>4</v>
      </c>
      <c r="R19" s="295" t="s">
        <v>354</v>
      </c>
    </row>
    <row r="20" spans="1:18" ht="28.5">
      <c r="A20" s="216">
        <v>30</v>
      </c>
      <c r="B20" s="207" t="s">
        <v>222</v>
      </c>
      <c r="C20" s="10">
        <v>28</v>
      </c>
      <c r="D20" s="7">
        <v>36</v>
      </c>
      <c r="E20" s="7">
        <v>7</v>
      </c>
      <c r="F20" s="7">
        <v>0</v>
      </c>
      <c r="G20" s="116">
        <v>71</v>
      </c>
      <c r="H20" s="7">
        <v>144</v>
      </c>
      <c r="I20" s="7">
        <v>184</v>
      </c>
      <c r="J20" s="7">
        <v>51</v>
      </c>
      <c r="K20" s="7">
        <v>0</v>
      </c>
      <c r="L20" s="116">
        <v>379</v>
      </c>
      <c r="M20" s="7">
        <v>108</v>
      </c>
      <c r="N20" s="7">
        <v>120</v>
      </c>
      <c r="O20" s="7">
        <v>50</v>
      </c>
      <c r="P20" s="182">
        <v>0</v>
      </c>
      <c r="Q20" s="116">
        <v>278</v>
      </c>
      <c r="R20" s="295" t="s">
        <v>355</v>
      </c>
    </row>
    <row r="21" spans="1:18" ht="15">
      <c r="A21" s="216">
        <v>31</v>
      </c>
      <c r="B21" s="207" t="s">
        <v>223</v>
      </c>
      <c r="C21" s="10">
        <v>185</v>
      </c>
      <c r="D21" s="7">
        <v>218</v>
      </c>
      <c r="E21" s="7">
        <v>50</v>
      </c>
      <c r="F21" s="7">
        <v>0</v>
      </c>
      <c r="G21" s="116">
        <v>453</v>
      </c>
      <c r="H21" s="7">
        <v>697</v>
      </c>
      <c r="I21" s="7">
        <v>1127</v>
      </c>
      <c r="J21" s="7">
        <v>345</v>
      </c>
      <c r="K21" s="7">
        <v>2</v>
      </c>
      <c r="L21" s="116">
        <v>2171</v>
      </c>
      <c r="M21" s="7">
        <v>333</v>
      </c>
      <c r="N21" s="7">
        <v>543</v>
      </c>
      <c r="O21" s="7">
        <v>251</v>
      </c>
      <c r="P21" s="182">
        <v>0</v>
      </c>
      <c r="Q21" s="116">
        <v>1127</v>
      </c>
      <c r="R21" s="295" t="s">
        <v>356</v>
      </c>
    </row>
    <row r="22" spans="1:18" ht="15">
      <c r="A22" s="216">
        <v>32</v>
      </c>
      <c r="B22" s="207" t="s">
        <v>224</v>
      </c>
      <c r="C22" s="10">
        <v>43</v>
      </c>
      <c r="D22" s="7">
        <v>56</v>
      </c>
      <c r="E22" s="7">
        <v>7</v>
      </c>
      <c r="F22" s="7">
        <v>0</v>
      </c>
      <c r="G22" s="116">
        <v>106</v>
      </c>
      <c r="H22" s="7">
        <v>128</v>
      </c>
      <c r="I22" s="7">
        <v>219</v>
      </c>
      <c r="J22" s="7">
        <v>61</v>
      </c>
      <c r="K22" s="7">
        <v>0</v>
      </c>
      <c r="L22" s="116">
        <v>408</v>
      </c>
      <c r="M22" s="7">
        <v>65</v>
      </c>
      <c r="N22" s="7">
        <v>86</v>
      </c>
      <c r="O22" s="7">
        <v>42</v>
      </c>
      <c r="P22" s="182">
        <v>0</v>
      </c>
      <c r="Q22" s="116">
        <v>193</v>
      </c>
      <c r="R22" s="295" t="s">
        <v>357</v>
      </c>
    </row>
    <row r="23" spans="1:18" ht="28.5">
      <c r="A23" s="216">
        <v>39</v>
      </c>
      <c r="B23" s="207" t="s">
        <v>225</v>
      </c>
      <c r="C23" s="10">
        <v>8</v>
      </c>
      <c r="D23" s="7">
        <v>11</v>
      </c>
      <c r="E23" s="7">
        <v>0</v>
      </c>
      <c r="F23" s="7">
        <v>0</v>
      </c>
      <c r="G23" s="116">
        <v>19</v>
      </c>
      <c r="H23" s="7">
        <v>31</v>
      </c>
      <c r="I23" s="7">
        <v>27</v>
      </c>
      <c r="J23" s="7">
        <v>10</v>
      </c>
      <c r="K23" s="7">
        <v>0</v>
      </c>
      <c r="L23" s="116">
        <v>68</v>
      </c>
      <c r="M23" s="7">
        <v>17</v>
      </c>
      <c r="N23" s="7">
        <v>15</v>
      </c>
      <c r="O23" s="7">
        <v>7</v>
      </c>
      <c r="P23" s="182">
        <v>0</v>
      </c>
      <c r="Q23" s="116">
        <v>39</v>
      </c>
      <c r="R23" s="295" t="s">
        <v>358</v>
      </c>
    </row>
    <row r="24" spans="1:18" ht="15">
      <c r="A24" s="216">
        <v>40</v>
      </c>
      <c r="B24" s="207" t="s">
        <v>226</v>
      </c>
      <c r="C24" s="10">
        <v>47</v>
      </c>
      <c r="D24" s="7">
        <v>51</v>
      </c>
      <c r="E24" s="7">
        <v>12</v>
      </c>
      <c r="F24" s="7">
        <v>0</v>
      </c>
      <c r="G24" s="116">
        <v>110</v>
      </c>
      <c r="H24" s="7">
        <v>189</v>
      </c>
      <c r="I24" s="7">
        <v>260</v>
      </c>
      <c r="J24" s="7">
        <v>78</v>
      </c>
      <c r="K24" s="7">
        <v>4</v>
      </c>
      <c r="L24" s="116">
        <v>531</v>
      </c>
      <c r="M24" s="7">
        <v>65</v>
      </c>
      <c r="N24" s="7">
        <v>84</v>
      </c>
      <c r="O24" s="7">
        <v>50</v>
      </c>
      <c r="P24" s="182">
        <v>2</v>
      </c>
      <c r="Q24" s="116">
        <v>201</v>
      </c>
      <c r="R24" s="295" t="s">
        <v>359</v>
      </c>
    </row>
    <row r="25" spans="1:18" ht="15">
      <c r="A25" s="216">
        <v>41</v>
      </c>
      <c r="B25" s="207" t="s">
        <v>227</v>
      </c>
      <c r="C25" s="10">
        <v>3</v>
      </c>
      <c r="D25" s="7">
        <v>6</v>
      </c>
      <c r="E25" s="7">
        <v>0</v>
      </c>
      <c r="F25" s="7">
        <v>0</v>
      </c>
      <c r="G25" s="116">
        <v>9</v>
      </c>
      <c r="H25" s="7">
        <v>8</v>
      </c>
      <c r="I25" s="7">
        <v>22</v>
      </c>
      <c r="J25" s="7">
        <v>6</v>
      </c>
      <c r="K25" s="7">
        <v>0</v>
      </c>
      <c r="L25" s="116">
        <v>36</v>
      </c>
      <c r="M25" s="7">
        <v>3</v>
      </c>
      <c r="N25" s="7">
        <v>4</v>
      </c>
      <c r="O25" s="7">
        <v>2</v>
      </c>
      <c r="P25" s="182">
        <v>0</v>
      </c>
      <c r="Q25" s="116">
        <v>9</v>
      </c>
      <c r="R25" s="295" t="s">
        <v>360</v>
      </c>
    </row>
    <row r="26" spans="1:18" ht="15">
      <c r="A26" s="216">
        <v>42</v>
      </c>
      <c r="B26" s="207" t="s">
        <v>228</v>
      </c>
      <c r="C26" s="10">
        <v>6</v>
      </c>
      <c r="D26" s="7">
        <v>4</v>
      </c>
      <c r="E26" s="7">
        <v>0</v>
      </c>
      <c r="F26" s="7">
        <v>0</v>
      </c>
      <c r="G26" s="116">
        <v>10</v>
      </c>
      <c r="H26" s="7">
        <v>26</v>
      </c>
      <c r="I26" s="7">
        <v>31</v>
      </c>
      <c r="J26" s="7">
        <v>5</v>
      </c>
      <c r="K26" s="7">
        <v>0</v>
      </c>
      <c r="L26" s="116">
        <v>62</v>
      </c>
      <c r="M26" s="7">
        <v>9</v>
      </c>
      <c r="N26" s="7">
        <v>14</v>
      </c>
      <c r="O26" s="7">
        <v>3</v>
      </c>
      <c r="P26" s="182">
        <v>0</v>
      </c>
      <c r="Q26" s="116">
        <v>26</v>
      </c>
      <c r="R26" s="295" t="s">
        <v>361</v>
      </c>
    </row>
    <row r="27" spans="1:18" ht="15">
      <c r="A27" s="216">
        <v>43</v>
      </c>
      <c r="B27" s="207" t="s">
        <v>229</v>
      </c>
      <c r="C27" s="10">
        <v>1</v>
      </c>
      <c r="D27" s="7">
        <v>3</v>
      </c>
      <c r="E27" s="7">
        <v>0</v>
      </c>
      <c r="F27" s="7">
        <v>0</v>
      </c>
      <c r="G27" s="116">
        <v>4</v>
      </c>
      <c r="H27" s="7">
        <v>7</v>
      </c>
      <c r="I27" s="7">
        <v>10</v>
      </c>
      <c r="J27" s="7">
        <v>1</v>
      </c>
      <c r="K27" s="7">
        <v>0</v>
      </c>
      <c r="L27" s="116">
        <v>18</v>
      </c>
      <c r="M27" s="7">
        <v>1</v>
      </c>
      <c r="N27" s="7">
        <v>3</v>
      </c>
      <c r="O27" s="7">
        <v>0</v>
      </c>
      <c r="P27" s="182">
        <v>0</v>
      </c>
      <c r="Q27" s="116">
        <v>4</v>
      </c>
      <c r="R27" s="295" t="s">
        <v>362</v>
      </c>
    </row>
    <row r="28" spans="1:18" ht="15">
      <c r="A28" s="216">
        <v>44</v>
      </c>
      <c r="B28" s="207" t="s">
        <v>230</v>
      </c>
      <c r="C28" s="10">
        <v>205</v>
      </c>
      <c r="D28" s="7">
        <v>282</v>
      </c>
      <c r="E28" s="7">
        <v>47</v>
      </c>
      <c r="F28" s="7">
        <v>2</v>
      </c>
      <c r="G28" s="116">
        <v>536</v>
      </c>
      <c r="H28" s="7">
        <v>759</v>
      </c>
      <c r="I28" s="7">
        <v>1087</v>
      </c>
      <c r="J28" s="7">
        <v>267</v>
      </c>
      <c r="K28" s="7">
        <v>3</v>
      </c>
      <c r="L28" s="116">
        <v>2116</v>
      </c>
      <c r="M28" s="7">
        <v>206</v>
      </c>
      <c r="N28" s="7">
        <v>313</v>
      </c>
      <c r="O28" s="7">
        <v>127</v>
      </c>
      <c r="P28" s="182">
        <v>3</v>
      </c>
      <c r="Q28" s="116">
        <v>649</v>
      </c>
      <c r="R28" s="295" t="s">
        <v>363</v>
      </c>
    </row>
    <row r="29" spans="1:18" ht="28.5">
      <c r="A29" s="216">
        <v>45</v>
      </c>
      <c r="B29" s="207" t="s">
        <v>231</v>
      </c>
      <c r="C29" s="10">
        <v>163</v>
      </c>
      <c r="D29" s="7">
        <v>263</v>
      </c>
      <c r="E29" s="7">
        <v>49</v>
      </c>
      <c r="F29" s="7">
        <v>2</v>
      </c>
      <c r="G29" s="116">
        <v>477</v>
      </c>
      <c r="H29" s="7">
        <v>514</v>
      </c>
      <c r="I29" s="7">
        <v>883</v>
      </c>
      <c r="J29" s="7">
        <v>218</v>
      </c>
      <c r="K29" s="7">
        <v>10</v>
      </c>
      <c r="L29" s="116">
        <v>1625</v>
      </c>
      <c r="M29" s="7">
        <v>164</v>
      </c>
      <c r="N29" s="7">
        <v>223</v>
      </c>
      <c r="O29" s="7">
        <v>83</v>
      </c>
      <c r="P29" s="182">
        <v>1</v>
      </c>
      <c r="Q29" s="116">
        <v>471</v>
      </c>
      <c r="R29" s="295" t="s">
        <v>364</v>
      </c>
    </row>
    <row r="30" spans="1:18" ht="28.5">
      <c r="A30" s="216">
        <v>49</v>
      </c>
      <c r="B30" s="207" t="s">
        <v>232</v>
      </c>
      <c r="C30" s="10">
        <v>8</v>
      </c>
      <c r="D30" s="7">
        <v>21</v>
      </c>
      <c r="E30" s="7">
        <v>0</v>
      </c>
      <c r="F30" s="7">
        <v>0</v>
      </c>
      <c r="G30" s="116">
        <v>29</v>
      </c>
      <c r="H30" s="7">
        <v>40</v>
      </c>
      <c r="I30" s="7">
        <v>65</v>
      </c>
      <c r="J30" s="7">
        <v>19</v>
      </c>
      <c r="K30" s="7">
        <v>1</v>
      </c>
      <c r="L30" s="116">
        <v>125</v>
      </c>
      <c r="M30" s="7">
        <v>7</v>
      </c>
      <c r="N30" s="7">
        <v>11</v>
      </c>
      <c r="O30" s="7">
        <v>3</v>
      </c>
      <c r="P30" s="182">
        <v>0</v>
      </c>
      <c r="Q30" s="116">
        <v>21</v>
      </c>
      <c r="R30" s="295" t="s">
        <v>365</v>
      </c>
    </row>
    <row r="31" spans="1:18" ht="15">
      <c r="A31" s="216">
        <v>50</v>
      </c>
      <c r="B31" s="207" t="s">
        <v>233</v>
      </c>
      <c r="C31" s="10">
        <v>2</v>
      </c>
      <c r="D31" s="7">
        <v>3</v>
      </c>
      <c r="E31" s="7">
        <v>1</v>
      </c>
      <c r="F31" s="7">
        <v>0</v>
      </c>
      <c r="G31" s="116">
        <v>6</v>
      </c>
      <c r="H31" s="7">
        <v>4</v>
      </c>
      <c r="I31" s="7">
        <v>8</v>
      </c>
      <c r="J31" s="7">
        <v>1</v>
      </c>
      <c r="K31" s="7">
        <v>0</v>
      </c>
      <c r="L31" s="116">
        <v>13</v>
      </c>
      <c r="M31" s="7">
        <v>1</v>
      </c>
      <c r="N31" s="7">
        <v>3</v>
      </c>
      <c r="O31" s="7">
        <v>1</v>
      </c>
      <c r="P31" s="182">
        <v>0</v>
      </c>
      <c r="Q31" s="116">
        <v>5</v>
      </c>
      <c r="R31" s="295" t="s">
        <v>366</v>
      </c>
    </row>
    <row r="32" spans="1:18" ht="15">
      <c r="A32" s="216">
        <v>51</v>
      </c>
      <c r="B32" s="207" t="s">
        <v>234</v>
      </c>
      <c r="C32" s="10">
        <v>3</v>
      </c>
      <c r="D32" s="7">
        <v>4</v>
      </c>
      <c r="E32" s="7">
        <v>0</v>
      </c>
      <c r="F32" s="7">
        <v>0</v>
      </c>
      <c r="G32" s="116">
        <v>7</v>
      </c>
      <c r="H32" s="7">
        <v>4</v>
      </c>
      <c r="I32" s="7">
        <v>2</v>
      </c>
      <c r="J32" s="7">
        <v>1</v>
      </c>
      <c r="K32" s="7">
        <v>0</v>
      </c>
      <c r="L32" s="116">
        <v>7</v>
      </c>
      <c r="M32" s="7">
        <v>2</v>
      </c>
      <c r="N32" s="7">
        <v>1</v>
      </c>
      <c r="O32" s="7">
        <v>1</v>
      </c>
      <c r="P32" s="182">
        <v>0</v>
      </c>
      <c r="Q32" s="116">
        <v>4</v>
      </c>
      <c r="R32" s="295" t="s">
        <v>367</v>
      </c>
    </row>
    <row r="33" spans="1:18" ht="15">
      <c r="A33" s="216">
        <v>52</v>
      </c>
      <c r="B33" s="207" t="s">
        <v>235</v>
      </c>
      <c r="C33" s="10">
        <v>2</v>
      </c>
      <c r="D33" s="7">
        <v>0</v>
      </c>
      <c r="E33" s="7">
        <v>1</v>
      </c>
      <c r="F33" s="7">
        <v>0</v>
      </c>
      <c r="G33" s="116">
        <v>3</v>
      </c>
      <c r="H33" s="7">
        <v>4</v>
      </c>
      <c r="I33" s="7">
        <v>3</v>
      </c>
      <c r="J33" s="7">
        <v>0</v>
      </c>
      <c r="K33" s="7">
        <v>0</v>
      </c>
      <c r="L33" s="116">
        <v>7</v>
      </c>
      <c r="M33" s="7">
        <v>3</v>
      </c>
      <c r="N33" s="7">
        <v>0</v>
      </c>
      <c r="O33" s="7">
        <v>0</v>
      </c>
      <c r="P33" s="182">
        <v>0</v>
      </c>
      <c r="Q33" s="116">
        <v>3</v>
      </c>
      <c r="R33" s="295" t="s">
        <v>368</v>
      </c>
    </row>
    <row r="34" spans="1:18" ht="15">
      <c r="A34" s="216">
        <v>53</v>
      </c>
      <c r="B34" s="207" t="s">
        <v>236</v>
      </c>
      <c r="C34" s="10">
        <v>45</v>
      </c>
      <c r="D34" s="7">
        <v>62</v>
      </c>
      <c r="E34" s="7">
        <v>8</v>
      </c>
      <c r="F34" s="7">
        <v>0</v>
      </c>
      <c r="G34" s="116">
        <v>115</v>
      </c>
      <c r="H34" s="7">
        <v>155</v>
      </c>
      <c r="I34" s="7">
        <v>271</v>
      </c>
      <c r="J34" s="7">
        <v>80</v>
      </c>
      <c r="K34" s="7">
        <v>0</v>
      </c>
      <c r="L34" s="116">
        <v>506</v>
      </c>
      <c r="M34" s="7">
        <v>71</v>
      </c>
      <c r="N34" s="7">
        <v>141</v>
      </c>
      <c r="O34" s="7">
        <v>58</v>
      </c>
      <c r="P34" s="182">
        <v>0</v>
      </c>
      <c r="Q34" s="116">
        <v>270</v>
      </c>
      <c r="R34" s="295" t="s">
        <v>369</v>
      </c>
    </row>
    <row r="35" spans="1:18" ht="28.5">
      <c r="A35" s="216">
        <v>59</v>
      </c>
      <c r="B35" s="207" t="s">
        <v>237</v>
      </c>
      <c r="C35" s="10">
        <v>2</v>
      </c>
      <c r="D35" s="7">
        <v>5</v>
      </c>
      <c r="E35" s="7">
        <v>0</v>
      </c>
      <c r="F35" s="7">
        <v>0</v>
      </c>
      <c r="G35" s="116">
        <v>7</v>
      </c>
      <c r="H35" s="7">
        <v>10</v>
      </c>
      <c r="I35" s="7">
        <v>14</v>
      </c>
      <c r="J35" s="7">
        <v>4</v>
      </c>
      <c r="K35" s="7">
        <v>1</v>
      </c>
      <c r="L35" s="116">
        <v>29</v>
      </c>
      <c r="M35" s="7">
        <v>9</v>
      </c>
      <c r="N35" s="7">
        <v>4</v>
      </c>
      <c r="O35" s="7">
        <v>6</v>
      </c>
      <c r="P35" s="182">
        <v>0</v>
      </c>
      <c r="Q35" s="116">
        <v>19</v>
      </c>
      <c r="R35" s="295" t="s">
        <v>370</v>
      </c>
    </row>
    <row r="36" spans="1:18" ht="15">
      <c r="A36" s="216">
        <v>60</v>
      </c>
      <c r="B36" s="207" t="s">
        <v>238</v>
      </c>
      <c r="C36" s="10">
        <v>0</v>
      </c>
      <c r="D36" s="7">
        <v>0</v>
      </c>
      <c r="E36" s="7">
        <v>0</v>
      </c>
      <c r="F36" s="7">
        <v>0</v>
      </c>
      <c r="G36" s="116">
        <v>0</v>
      </c>
      <c r="H36" s="7">
        <v>2</v>
      </c>
      <c r="I36" s="7">
        <v>2</v>
      </c>
      <c r="J36" s="7">
        <v>1</v>
      </c>
      <c r="K36" s="7">
        <v>0</v>
      </c>
      <c r="L36" s="116">
        <v>5</v>
      </c>
      <c r="M36" s="7">
        <v>1</v>
      </c>
      <c r="N36" s="7">
        <v>0</v>
      </c>
      <c r="O36" s="7">
        <v>0</v>
      </c>
      <c r="P36" s="182">
        <v>0</v>
      </c>
      <c r="Q36" s="116">
        <v>1</v>
      </c>
      <c r="R36" s="295" t="s">
        <v>371</v>
      </c>
    </row>
    <row r="37" spans="1:18" ht="15">
      <c r="A37" s="216">
        <v>61</v>
      </c>
      <c r="B37" s="207" t="s">
        <v>239</v>
      </c>
      <c r="C37" s="10">
        <v>2</v>
      </c>
      <c r="D37" s="7">
        <v>1</v>
      </c>
      <c r="E37" s="7">
        <v>1</v>
      </c>
      <c r="F37" s="7">
        <v>0</v>
      </c>
      <c r="G37" s="116">
        <v>4</v>
      </c>
      <c r="H37" s="7">
        <v>1</v>
      </c>
      <c r="I37" s="7">
        <v>6</v>
      </c>
      <c r="J37" s="7">
        <v>3</v>
      </c>
      <c r="K37" s="7">
        <v>0</v>
      </c>
      <c r="L37" s="116">
        <v>10</v>
      </c>
      <c r="M37" s="7">
        <v>1</v>
      </c>
      <c r="N37" s="7">
        <v>1</v>
      </c>
      <c r="O37" s="7">
        <v>0</v>
      </c>
      <c r="P37" s="182">
        <v>0</v>
      </c>
      <c r="Q37" s="116">
        <v>2</v>
      </c>
      <c r="R37" s="295" t="s">
        <v>372</v>
      </c>
    </row>
    <row r="38" spans="1:18" ht="15">
      <c r="A38" s="216">
        <v>62</v>
      </c>
      <c r="B38" s="207" t="s">
        <v>240</v>
      </c>
      <c r="C38" s="10">
        <v>1</v>
      </c>
      <c r="D38" s="7">
        <v>0</v>
      </c>
      <c r="E38" s="7">
        <v>0</v>
      </c>
      <c r="F38" s="7">
        <v>0</v>
      </c>
      <c r="G38" s="116">
        <v>1</v>
      </c>
      <c r="H38" s="7">
        <v>3</v>
      </c>
      <c r="I38" s="7">
        <v>4</v>
      </c>
      <c r="J38" s="7">
        <v>2</v>
      </c>
      <c r="K38" s="7">
        <v>0</v>
      </c>
      <c r="L38" s="116">
        <v>9</v>
      </c>
      <c r="M38" s="7">
        <v>0</v>
      </c>
      <c r="N38" s="7">
        <v>4</v>
      </c>
      <c r="O38" s="7">
        <v>1</v>
      </c>
      <c r="P38" s="182">
        <v>0</v>
      </c>
      <c r="Q38" s="116">
        <v>5</v>
      </c>
      <c r="R38" s="295" t="s">
        <v>373</v>
      </c>
    </row>
    <row r="39" spans="1:18" ht="15">
      <c r="A39" s="216">
        <v>63</v>
      </c>
      <c r="B39" s="207" t="s">
        <v>241</v>
      </c>
      <c r="C39" s="10">
        <v>5</v>
      </c>
      <c r="D39" s="7">
        <v>9</v>
      </c>
      <c r="E39" s="7">
        <v>2</v>
      </c>
      <c r="F39" s="7">
        <v>0</v>
      </c>
      <c r="G39" s="116">
        <v>16</v>
      </c>
      <c r="H39" s="7">
        <v>22</v>
      </c>
      <c r="I39" s="7">
        <v>29</v>
      </c>
      <c r="J39" s="7">
        <v>3</v>
      </c>
      <c r="K39" s="7">
        <v>0</v>
      </c>
      <c r="L39" s="116">
        <v>54</v>
      </c>
      <c r="M39" s="7">
        <v>5</v>
      </c>
      <c r="N39" s="7">
        <v>8</v>
      </c>
      <c r="O39" s="7">
        <v>2</v>
      </c>
      <c r="P39" s="182">
        <v>0</v>
      </c>
      <c r="Q39" s="116">
        <v>15</v>
      </c>
      <c r="R39" s="295" t="s">
        <v>374</v>
      </c>
    </row>
    <row r="40" spans="1:18" ht="15">
      <c r="A40" s="216">
        <v>64</v>
      </c>
      <c r="B40" s="207" t="s">
        <v>242</v>
      </c>
      <c r="C40" s="10">
        <v>0</v>
      </c>
      <c r="D40" s="7">
        <v>0</v>
      </c>
      <c r="E40" s="7">
        <v>0</v>
      </c>
      <c r="F40" s="7">
        <v>0</v>
      </c>
      <c r="G40" s="116">
        <v>0</v>
      </c>
      <c r="H40" s="7">
        <v>0</v>
      </c>
      <c r="I40" s="7">
        <v>0</v>
      </c>
      <c r="J40" s="7">
        <v>0</v>
      </c>
      <c r="K40" s="7">
        <v>0</v>
      </c>
      <c r="L40" s="116">
        <v>0</v>
      </c>
      <c r="M40" s="7">
        <v>0</v>
      </c>
      <c r="N40" s="7">
        <v>0</v>
      </c>
      <c r="O40" s="7">
        <v>0</v>
      </c>
      <c r="P40" s="182">
        <v>0</v>
      </c>
      <c r="Q40" s="116">
        <v>0</v>
      </c>
      <c r="R40" s="295" t="s">
        <v>375</v>
      </c>
    </row>
    <row r="41" spans="1:18" ht="28.5">
      <c r="A41" s="216">
        <v>69</v>
      </c>
      <c r="B41" s="207" t="s">
        <v>243</v>
      </c>
      <c r="C41" s="10">
        <v>1</v>
      </c>
      <c r="D41" s="7">
        <v>0</v>
      </c>
      <c r="E41" s="7">
        <v>0</v>
      </c>
      <c r="F41" s="7">
        <v>0</v>
      </c>
      <c r="G41" s="116">
        <v>1</v>
      </c>
      <c r="H41" s="7">
        <v>2</v>
      </c>
      <c r="I41" s="7">
        <v>2</v>
      </c>
      <c r="J41" s="7">
        <v>0</v>
      </c>
      <c r="K41" s="7">
        <v>0</v>
      </c>
      <c r="L41" s="116">
        <v>4</v>
      </c>
      <c r="M41" s="7">
        <v>0</v>
      </c>
      <c r="N41" s="7">
        <v>0</v>
      </c>
      <c r="O41" s="7">
        <v>1</v>
      </c>
      <c r="P41" s="182">
        <v>0</v>
      </c>
      <c r="Q41" s="116">
        <v>1</v>
      </c>
      <c r="R41" s="295" t="s">
        <v>376</v>
      </c>
    </row>
    <row r="42" spans="1:18" ht="15">
      <c r="A42" s="216">
        <v>70</v>
      </c>
      <c r="B42" s="207" t="s">
        <v>244</v>
      </c>
      <c r="C42" s="10">
        <v>5</v>
      </c>
      <c r="D42" s="7">
        <v>9</v>
      </c>
      <c r="E42" s="7">
        <v>1</v>
      </c>
      <c r="F42" s="7">
        <v>0</v>
      </c>
      <c r="G42" s="116">
        <v>15</v>
      </c>
      <c r="H42" s="7">
        <v>31</v>
      </c>
      <c r="I42" s="7">
        <v>32</v>
      </c>
      <c r="J42" s="7">
        <v>10</v>
      </c>
      <c r="K42" s="7">
        <v>0</v>
      </c>
      <c r="L42" s="116">
        <v>73</v>
      </c>
      <c r="M42" s="7">
        <v>9</v>
      </c>
      <c r="N42" s="7">
        <v>16</v>
      </c>
      <c r="O42" s="7">
        <v>8</v>
      </c>
      <c r="P42" s="182">
        <v>0</v>
      </c>
      <c r="Q42" s="116">
        <v>33</v>
      </c>
      <c r="R42" s="295" t="s">
        <v>377</v>
      </c>
    </row>
    <row r="43" spans="1:18" ht="15">
      <c r="A43" s="216">
        <v>71</v>
      </c>
      <c r="B43" s="207" t="s">
        <v>245</v>
      </c>
      <c r="C43" s="10">
        <v>29</v>
      </c>
      <c r="D43" s="7">
        <v>45</v>
      </c>
      <c r="E43" s="7">
        <v>8</v>
      </c>
      <c r="F43" s="7">
        <v>0</v>
      </c>
      <c r="G43" s="116">
        <v>82</v>
      </c>
      <c r="H43" s="7">
        <v>110</v>
      </c>
      <c r="I43" s="7">
        <v>205</v>
      </c>
      <c r="J43" s="7">
        <v>65</v>
      </c>
      <c r="K43" s="7">
        <v>1</v>
      </c>
      <c r="L43" s="116">
        <v>381</v>
      </c>
      <c r="M43" s="7">
        <v>66</v>
      </c>
      <c r="N43" s="7">
        <v>99</v>
      </c>
      <c r="O43" s="7">
        <v>35</v>
      </c>
      <c r="P43" s="182">
        <v>0</v>
      </c>
      <c r="Q43" s="116">
        <v>200</v>
      </c>
      <c r="R43" s="295" t="s">
        <v>378</v>
      </c>
    </row>
    <row r="44" spans="1:18" ht="28.5">
      <c r="A44" s="216">
        <v>72</v>
      </c>
      <c r="B44" s="207" t="s">
        <v>246</v>
      </c>
      <c r="C44" s="10">
        <v>0</v>
      </c>
      <c r="D44" s="7">
        <v>0</v>
      </c>
      <c r="E44" s="7">
        <v>0</v>
      </c>
      <c r="F44" s="7">
        <v>0</v>
      </c>
      <c r="G44" s="116">
        <v>0</v>
      </c>
      <c r="H44" s="7">
        <v>0</v>
      </c>
      <c r="I44" s="7">
        <v>2</v>
      </c>
      <c r="J44" s="7">
        <v>0</v>
      </c>
      <c r="K44" s="7">
        <v>0</v>
      </c>
      <c r="L44" s="116">
        <v>2</v>
      </c>
      <c r="M44" s="7">
        <v>0</v>
      </c>
      <c r="N44" s="7">
        <v>0</v>
      </c>
      <c r="O44" s="7">
        <v>0</v>
      </c>
      <c r="P44" s="182">
        <v>0</v>
      </c>
      <c r="Q44" s="116">
        <v>0</v>
      </c>
      <c r="R44" s="295" t="s">
        <v>379</v>
      </c>
    </row>
    <row r="45" spans="1:18" ht="15">
      <c r="A45" s="216">
        <v>73</v>
      </c>
      <c r="B45" s="207" t="s">
        <v>247</v>
      </c>
      <c r="C45" s="10">
        <v>2</v>
      </c>
      <c r="D45" s="7">
        <v>6</v>
      </c>
      <c r="E45" s="7">
        <v>1</v>
      </c>
      <c r="F45" s="7">
        <v>0</v>
      </c>
      <c r="G45" s="116">
        <v>9</v>
      </c>
      <c r="H45" s="7">
        <v>13</v>
      </c>
      <c r="I45" s="7">
        <v>19</v>
      </c>
      <c r="J45" s="7">
        <v>3</v>
      </c>
      <c r="K45" s="7">
        <v>0</v>
      </c>
      <c r="L45" s="116">
        <v>35</v>
      </c>
      <c r="M45" s="7">
        <v>6</v>
      </c>
      <c r="N45" s="7">
        <v>1</v>
      </c>
      <c r="O45" s="7">
        <v>3</v>
      </c>
      <c r="P45" s="182">
        <v>0</v>
      </c>
      <c r="Q45" s="116">
        <v>10</v>
      </c>
      <c r="R45" s="295" t="s">
        <v>380</v>
      </c>
    </row>
    <row r="46" spans="1:18" ht="28.5">
      <c r="A46" s="216">
        <v>79</v>
      </c>
      <c r="B46" s="207" t="s">
        <v>248</v>
      </c>
      <c r="C46" s="10">
        <v>2</v>
      </c>
      <c r="D46" s="7">
        <v>1</v>
      </c>
      <c r="E46" s="7">
        <v>0</v>
      </c>
      <c r="F46" s="7">
        <v>0</v>
      </c>
      <c r="G46" s="116">
        <v>3</v>
      </c>
      <c r="H46" s="7">
        <v>4</v>
      </c>
      <c r="I46" s="7">
        <v>3</v>
      </c>
      <c r="J46" s="7">
        <v>1</v>
      </c>
      <c r="K46" s="7">
        <v>0</v>
      </c>
      <c r="L46" s="116">
        <v>8</v>
      </c>
      <c r="M46" s="7">
        <v>1</v>
      </c>
      <c r="N46" s="7">
        <v>2</v>
      </c>
      <c r="O46" s="7">
        <v>1</v>
      </c>
      <c r="P46" s="182">
        <v>0</v>
      </c>
      <c r="Q46" s="116">
        <v>4</v>
      </c>
      <c r="R46" s="295" t="s">
        <v>381</v>
      </c>
    </row>
    <row r="47" spans="1:18" ht="15">
      <c r="A47" s="216">
        <v>80</v>
      </c>
      <c r="B47" s="207" t="s">
        <v>249</v>
      </c>
      <c r="C47" s="10">
        <v>0</v>
      </c>
      <c r="D47" s="7">
        <v>3</v>
      </c>
      <c r="E47" s="7">
        <v>0</v>
      </c>
      <c r="F47" s="7">
        <v>0</v>
      </c>
      <c r="G47" s="116">
        <v>3</v>
      </c>
      <c r="H47" s="7">
        <v>9</v>
      </c>
      <c r="I47" s="7">
        <v>10</v>
      </c>
      <c r="J47" s="7">
        <v>1</v>
      </c>
      <c r="K47" s="7">
        <v>0</v>
      </c>
      <c r="L47" s="116">
        <v>20</v>
      </c>
      <c r="M47" s="7">
        <v>6</v>
      </c>
      <c r="N47" s="7">
        <v>4</v>
      </c>
      <c r="O47" s="7">
        <v>1</v>
      </c>
      <c r="P47" s="182">
        <v>0</v>
      </c>
      <c r="Q47" s="116">
        <v>11</v>
      </c>
      <c r="R47" s="295" t="s">
        <v>382</v>
      </c>
    </row>
    <row r="48" spans="1:18" ht="15">
      <c r="A48" s="216">
        <v>81</v>
      </c>
      <c r="B48" s="207" t="s">
        <v>250</v>
      </c>
      <c r="C48" s="10">
        <v>0</v>
      </c>
      <c r="D48" s="7">
        <v>0</v>
      </c>
      <c r="E48" s="7">
        <v>0</v>
      </c>
      <c r="F48" s="7">
        <v>0</v>
      </c>
      <c r="G48" s="116">
        <v>0</v>
      </c>
      <c r="H48" s="7">
        <v>1</v>
      </c>
      <c r="I48" s="7">
        <v>1</v>
      </c>
      <c r="J48" s="7">
        <v>0</v>
      </c>
      <c r="K48" s="7">
        <v>0</v>
      </c>
      <c r="L48" s="116">
        <v>2</v>
      </c>
      <c r="M48" s="7">
        <v>2</v>
      </c>
      <c r="N48" s="7">
        <v>5</v>
      </c>
      <c r="O48" s="7">
        <v>1</v>
      </c>
      <c r="P48" s="182">
        <v>0</v>
      </c>
      <c r="Q48" s="116">
        <v>8</v>
      </c>
      <c r="R48" s="295" t="s">
        <v>383</v>
      </c>
    </row>
    <row r="49" spans="1:18" ht="15">
      <c r="A49" s="216">
        <v>82</v>
      </c>
      <c r="B49" s="207" t="s">
        <v>251</v>
      </c>
      <c r="C49" s="10">
        <v>1</v>
      </c>
      <c r="D49" s="7">
        <v>0</v>
      </c>
      <c r="E49" s="7">
        <v>0</v>
      </c>
      <c r="F49" s="7">
        <v>0</v>
      </c>
      <c r="G49" s="116">
        <v>1</v>
      </c>
      <c r="H49" s="7">
        <v>2</v>
      </c>
      <c r="I49" s="7">
        <v>2</v>
      </c>
      <c r="J49" s="7">
        <v>0</v>
      </c>
      <c r="K49" s="7">
        <v>0</v>
      </c>
      <c r="L49" s="116">
        <v>4</v>
      </c>
      <c r="M49" s="7">
        <v>5</v>
      </c>
      <c r="N49" s="7">
        <v>4</v>
      </c>
      <c r="O49" s="7">
        <v>0</v>
      </c>
      <c r="P49" s="182">
        <v>0</v>
      </c>
      <c r="Q49" s="116">
        <v>9</v>
      </c>
      <c r="R49" s="295" t="s">
        <v>384</v>
      </c>
    </row>
    <row r="50" spans="1:18" ht="15">
      <c r="A50" s="216">
        <v>83</v>
      </c>
      <c r="B50" s="207" t="s">
        <v>252</v>
      </c>
      <c r="C50" s="10">
        <v>7</v>
      </c>
      <c r="D50" s="7">
        <v>7</v>
      </c>
      <c r="E50" s="7">
        <v>0</v>
      </c>
      <c r="F50" s="7">
        <v>0</v>
      </c>
      <c r="G50" s="116">
        <v>14</v>
      </c>
      <c r="H50" s="7">
        <v>10</v>
      </c>
      <c r="I50" s="7">
        <v>19</v>
      </c>
      <c r="J50" s="7">
        <v>6</v>
      </c>
      <c r="K50" s="7">
        <v>0</v>
      </c>
      <c r="L50" s="116">
        <v>35</v>
      </c>
      <c r="M50" s="7">
        <v>3</v>
      </c>
      <c r="N50" s="7">
        <v>5</v>
      </c>
      <c r="O50" s="7">
        <v>0</v>
      </c>
      <c r="P50" s="182">
        <v>0</v>
      </c>
      <c r="Q50" s="116">
        <v>8</v>
      </c>
      <c r="R50" s="295" t="s">
        <v>385</v>
      </c>
    </row>
    <row r="51" spans="1:18" ht="28.5">
      <c r="A51" s="216">
        <v>89</v>
      </c>
      <c r="B51" s="207" t="s">
        <v>253</v>
      </c>
      <c r="C51" s="10">
        <v>8</v>
      </c>
      <c r="D51" s="7">
        <v>5</v>
      </c>
      <c r="E51" s="7">
        <v>0</v>
      </c>
      <c r="F51" s="7">
        <v>0</v>
      </c>
      <c r="G51" s="116">
        <v>13</v>
      </c>
      <c r="H51" s="7">
        <v>35</v>
      </c>
      <c r="I51" s="7">
        <v>39</v>
      </c>
      <c r="J51" s="7">
        <v>9</v>
      </c>
      <c r="K51" s="7">
        <v>0</v>
      </c>
      <c r="L51" s="116">
        <v>83</v>
      </c>
      <c r="M51" s="7">
        <v>11</v>
      </c>
      <c r="N51" s="7">
        <v>12</v>
      </c>
      <c r="O51" s="7">
        <v>5</v>
      </c>
      <c r="P51" s="182">
        <v>0</v>
      </c>
      <c r="Q51" s="116">
        <v>28</v>
      </c>
      <c r="R51" s="295" t="s">
        <v>386</v>
      </c>
    </row>
    <row r="52" spans="1:18" ht="15.75" thickBot="1">
      <c r="A52" s="218">
        <v>99</v>
      </c>
      <c r="B52" s="211" t="s">
        <v>254</v>
      </c>
      <c r="C52" s="11">
        <v>53</v>
      </c>
      <c r="D52" s="8">
        <v>68</v>
      </c>
      <c r="E52" s="8">
        <v>9</v>
      </c>
      <c r="F52" s="8">
        <v>1</v>
      </c>
      <c r="G52" s="118">
        <v>131</v>
      </c>
      <c r="H52" s="8">
        <v>227</v>
      </c>
      <c r="I52" s="8">
        <v>333</v>
      </c>
      <c r="J52" s="8">
        <v>66</v>
      </c>
      <c r="K52" s="8">
        <v>3</v>
      </c>
      <c r="L52" s="118">
        <v>629</v>
      </c>
      <c r="M52" s="8">
        <v>58</v>
      </c>
      <c r="N52" s="8">
        <v>112</v>
      </c>
      <c r="O52" s="8">
        <v>42</v>
      </c>
      <c r="P52" s="183">
        <v>1</v>
      </c>
      <c r="Q52" s="118">
        <v>213</v>
      </c>
      <c r="R52" s="295" t="s">
        <v>387</v>
      </c>
    </row>
    <row r="53" spans="1:18" ht="15.75" thickBot="1">
      <c r="A53" s="353" t="s">
        <v>255</v>
      </c>
      <c r="B53" s="354"/>
      <c r="C53" s="44">
        <v>875</v>
      </c>
      <c r="D53" s="45">
        <v>1183</v>
      </c>
      <c r="E53" s="45">
        <v>204</v>
      </c>
      <c r="F53" s="45">
        <v>5</v>
      </c>
      <c r="G53" s="105">
        <v>2267</v>
      </c>
      <c r="H53" s="45">
        <v>3225</v>
      </c>
      <c r="I53" s="45">
        <v>4951</v>
      </c>
      <c r="J53" s="45">
        <v>1323</v>
      </c>
      <c r="K53" s="45">
        <v>25</v>
      </c>
      <c r="L53" s="105">
        <v>9524</v>
      </c>
      <c r="M53" s="45">
        <v>1253</v>
      </c>
      <c r="N53" s="45">
        <v>1850</v>
      </c>
      <c r="O53" s="45">
        <v>789</v>
      </c>
      <c r="P53" s="186">
        <v>7</v>
      </c>
      <c r="Q53" s="105">
        <v>3899</v>
      </c>
      <c r="R53" s="73"/>
    </row>
    <row r="54" spans="1:18" ht="15.75" thickBot="1">
      <c r="A54" s="247" t="s">
        <v>36</v>
      </c>
      <c r="B54" s="245" t="s">
        <v>256</v>
      </c>
      <c r="C54" s="119">
        <v>148</v>
      </c>
      <c r="D54" s="184">
        <v>109</v>
      </c>
      <c r="E54" s="184">
        <v>14</v>
      </c>
      <c r="F54" s="184">
        <v>1</v>
      </c>
      <c r="G54" s="121">
        <v>272</v>
      </c>
      <c r="H54" s="184">
        <v>720</v>
      </c>
      <c r="I54" s="184">
        <v>580</v>
      </c>
      <c r="J54" s="184">
        <v>122</v>
      </c>
      <c r="K54" s="184">
        <v>1</v>
      </c>
      <c r="L54" s="121">
        <v>1423</v>
      </c>
      <c r="M54" s="184">
        <v>264</v>
      </c>
      <c r="N54" s="184">
        <v>198</v>
      </c>
      <c r="O54" s="184">
        <v>71</v>
      </c>
      <c r="P54" s="185">
        <v>2</v>
      </c>
      <c r="Q54" s="121">
        <v>535</v>
      </c>
      <c r="R54" s="295" t="s">
        <v>388</v>
      </c>
    </row>
    <row r="55" spans="1:18" ht="15.75" thickBot="1">
      <c r="A55" s="427" t="s">
        <v>89</v>
      </c>
      <c r="B55" s="354"/>
      <c r="C55" s="12">
        <v>1023</v>
      </c>
      <c r="D55" s="106">
        <v>1292</v>
      </c>
      <c r="E55" s="106">
        <v>218</v>
      </c>
      <c r="F55" s="106">
        <v>6</v>
      </c>
      <c r="G55" s="108">
        <v>2539</v>
      </c>
      <c r="H55" s="106">
        <v>3945</v>
      </c>
      <c r="I55" s="106">
        <v>5531</v>
      </c>
      <c r="J55" s="106">
        <v>1445</v>
      </c>
      <c r="K55" s="106">
        <v>26</v>
      </c>
      <c r="L55" s="108">
        <v>10947</v>
      </c>
      <c r="M55" s="106">
        <v>1517</v>
      </c>
      <c r="N55" s="106">
        <v>2048</v>
      </c>
      <c r="O55" s="106">
        <v>860</v>
      </c>
      <c r="P55" s="155">
        <v>9</v>
      </c>
      <c r="Q55" s="108">
        <v>4434</v>
      </c>
      <c r="R55" s="296" t="s">
        <v>116</v>
      </c>
    </row>
    <row r="56" spans="1:17" ht="15">
      <c r="A56" s="88"/>
      <c r="B56" s="88"/>
      <c r="C56" s="127">
        <f>SUM(C53:C54)</f>
        <v>1023</v>
      </c>
      <c r="D56" s="127">
        <f>SUM(D53:D54)</f>
        <v>1292</v>
      </c>
      <c r="E56" s="127">
        <f>SUM(E53:E54)</f>
        <v>218</v>
      </c>
      <c r="F56" s="127"/>
      <c r="G56" s="127">
        <f>SUM(G53:G54)</f>
        <v>2539</v>
      </c>
      <c r="H56" s="127">
        <f>SUM(H53:H54)</f>
        <v>3945</v>
      </c>
      <c r="I56" s="127">
        <f>SUM(I53:I54)</f>
        <v>5531</v>
      </c>
      <c r="J56" s="127">
        <f>SUM(J53:J54)</f>
        <v>1445</v>
      </c>
      <c r="K56" s="127"/>
      <c r="L56" s="127">
        <f>SUM(L53:L54)</f>
        <v>10947</v>
      </c>
      <c r="M56" s="127">
        <f>SUM(M53:M54)</f>
        <v>1517</v>
      </c>
      <c r="N56" s="127">
        <f>SUM(N53:N54)</f>
        <v>2048</v>
      </c>
      <c r="O56" s="127">
        <f>SUM(O53:O54)</f>
        <v>860</v>
      </c>
      <c r="P56" s="127" t="s">
        <v>170</v>
      </c>
      <c r="Q56" s="127">
        <f>SUM(Q53:Q54)</f>
        <v>4434</v>
      </c>
    </row>
    <row r="57" spans="1:17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133"/>
      <c r="M57" s="90"/>
      <c r="N57" s="90"/>
      <c r="O57" s="90"/>
      <c r="P57" s="90"/>
      <c r="Q57" s="133"/>
    </row>
    <row r="58" spans="1:17" ht="28.5" customHeight="1">
      <c r="A58" s="401" t="s">
        <v>264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</row>
    <row r="59" spans="1:17" ht="15">
      <c r="A59" s="90" t="s">
        <v>96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</sheetData>
  <sheetProtection/>
  <mergeCells count="16"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3:B53"/>
    <mergeCell ref="A55:B55"/>
    <mergeCell ref="A58:Q5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5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7" width="11.57421875" style="69" customWidth="1"/>
    <col min="18" max="16384" width="11.421875" style="69" customWidth="1"/>
  </cols>
  <sheetData>
    <row r="1" spans="1:17" ht="24.75" customHeight="1" thickBot="1" thickTop="1">
      <c r="A1" s="355" t="s">
        <v>440</v>
      </c>
      <c r="B1" s="35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9.5" customHeight="1" thickBot="1" thickTop="1">
      <c r="A2" s="398" t="s">
        <v>125</v>
      </c>
      <c r="B2" s="342" t="s">
        <v>261</v>
      </c>
      <c r="C2" s="387" t="s">
        <v>99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</row>
    <row r="3" spans="1:17" ht="19.5" customHeight="1" thickBot="1">
      <c r="A3" s="385"/>
      <c r="B3" s="343"/>
      <c r="C3" s="390" t="s">
        <v>100</v>
      </c>
      <c r="D3" s="391"/>
      <c r="E3" s="391"/>
      <c r="F3" s="391"/>
      <c r="G3" s="391"/>
      <c r="H3" s="334" t="s">
        <v>101</v>
      </c>
      <c r="I3" s="391"/>
      <c r="J3" s="391"/>
      <c r="K3" s="391"/>
      <c r="L3" s="391"/>
      <c r="M3" s="334" t="s">
        <v>102</v>
      </c>
      <c r="N3" s="391"/>
      <c r="O3" s="391"/>
      <c r="P3" s="391"/>
      <c r="Q3" s="392"/>
    </row>
    <row r="4" spans="1:17" ht="19.5" customHeight="1" thickBot="1">
      <c r="A4" s="385"/>
      <c r="B4" s="343"/>
      <c r="C4" s="433" t="s">
        <v>103</v>
      </c>
      <c r="D4" s="394"/>
      <c r="E4" s="394"/>
      <c r="F4" s="395"/>
      <c r="G4" s="396" t="s">
        <v>89</v>
      </c>
      <c r="H4" s="393" t="s">
        <v>103</v>
      </c>
      <c r="I4" s="394"/>
      <c r="J4" s="394"/>
      <c r="K4" s="395"/>
      <c r="L4" s="396" t="s">
        <v>89</v>
      </c>
      <c r="M4" s="393" t="s">
        <v>103</v>
      </c>
      <c r="N4" s="394"/>
      <c r="O4" s="394"/>
      <c r="P4" s="395"/>
      <c r="Q4" s="396" t="s">
        <v>89</v>
      </c>
    </row>
    <row r="5" spans="1:17" ht="24.75" customHeight="1" thickBot="1">
      <c r="A5" s="379"/>
      <c r="B5" s="344"/>
      <c r="C5" s="309" t="s">
        <v>91</v>
      </c>
      <c r="D5" s="311" t="s">
        <v>92</v>
      </c>
      <c r="E5" s="311" t="s">
        <v>93</v>
      </c>
      <c r="F5" s="312" t="s">
        <v>94</v>
      </c>
      <c r="G5" s="397"/>
      <c r="H5" s="309" t="s">
        <v>91</v>
      </c>
      <c r="I5" s="311" t="s">
        <v>92</v>
      </c>
      <c r="J5" s="311" t="s">
        <v>93</v>
      </c>
      <c r="K5" s="312" t="s">
        <v>94</v>
      </c>
      <c r="L5" s="397"/>
      <c r="M5" s="309" t="s">
        <v>91</v>
      </c>
      <c r="N5" s="311" t="s">
        <v>92</v>
      </c>
      <c r="O5" s="310" t="s">
        <v>93</v>
      </c>
      <c r="P5" s="312" t="s">
        <v>94</v>
      </c>
      <c r="Q5" s="397"/>
    </row>
    <row r="6" spans="1:18" ht="28.5">
      <c r="A6" s="214">
        <v>10</v>
      </c>
      <c r="B6" s="203" t="s">
        <v>208</v>
      </c>
      <c r="C6" s="92">
        <v>0</v>
      </c>
      <c r="D6" s="93">
        <v>0</v>
      </c>
      <c r="E6" s="93">
        <v>0</v>
      </c>
      <c r="F6" s="94">
        <v>0</v>
      </c>
      <c r="G6" s="242">
        <v>0</v>
      </c>
      <c r="H6" s="95">
        <v>0</v>
      </c>
      <c r="I6" s="93">
        <v>0</v>
      </c>
      <c r="J6" s="93">
        <v>0</v>
      </c>
      <c r="K6" s="94">
        <v>0</v>
      </c>
      <c r="L6" s="242">
        <v>0</v>
      </c>
      <c r="M6" s="95">
        <v>0</v>
      </c>
      <c r="N6" s="93">
        <v>0.0005405405405405405</v>
      </c>
      <c r="O6" s="93">
        <v>0</v>
      </c>
      <c r="P6" s="94">
        <v>0</v>
      </c>
      <c r="Q6" s="242">
        <v>0.00025647601949217746</v>
      </c>
      <c r="R6" s="295" t="s">
        <v>344</v>
      </c>
    </row>
    <row r="7" spans="1:18" ht="15">
      <c r="A7" s="216">
        <v>11</v>
      </c>
      <c r="B7" s="207" t="s">
        <v>209</v>
      </c>
      <c r="C7" s="16">
        <v>0.001142857142857143</v>
      </c>
      <c r="D7" s="17">
        <v>0</v>
      </c>
      <c r="E7" s="17">
        <v>0</v>
      </c>
      <c r="F7" s="18">
        <v>0</v>
      </c>
      <c r="G7" s="243">
        <v>0.0004411116012351125</v>
      </c>
      <c r="H7" s="19">
        <v>0</v>
      </c>
      <c r="I7" s="17">
        <v>0.00020197939810139365</v>
      </c>
      <c r="J7" s="17">
        <v>0</v>
      </c>
      <c r="K7" s="18">
        <v>0</v>
      </c>
      <c r="L7" s="243">
        <v>0.00010499790004199917</v>
      </c>
      <c r="M7" s="19">
        <v>0</v>
      </c>
      <c r="N7" s="17">
        <v>0</v>
      </c>
      <c r="O7" s="17">
        <v>0</v>
      </c>
      <c r="P7" s="18">
        <v>0</v>
      </c>
      <c r="Q7" s="243">
        <v>0</v>
      </c>
      <c r="R7" s="295" t="s">
        <v>345</v>
      </c>
    </row>
    <row r="8" spans="1:18" ht="15">
      <c r="A8" s="216">
        <v>12</v>
      </c>
      <c r="B8" s="207" t="s">
        <v>210</v>
      </c>
      <c r="C8" s="16">
        <v>0</v>
      </c>
      <c r="D8" s="17">
        <v>0</v>
      </c>
      <c r="E8" s="17">
        <v>0</v>
      </c>
      <c r="F8" s="18">
        <v>0</v>
      </c>
      <c r="G8" s="243">
        <v>0</v>
      </c>
      <c r="H8" s="19">
        <v>0</v>
      </c>
      <c r="I8" s="17">
        <v>0</v>
      </c>
      <c r="J8" s="17">
        <v>0</v>
      </c>
      <c r="K8" s="18">
        <v>0</v>
      </c>
      <c r="L8" s="243">
        <v>0</v>
      </c>
      <c r="M8" s="19">
        <v>0.0007980845969672786</v>
      </c>
      <c r="N8" s="17">
        <v>0</v>
      </c>
      <c r="O8" s="17">
        <v>0</v>
      </c>
      <c r="P8" s="18">
        <v>0</v>
      </c>
      <c r="Q8" s="243">
        <v>0.00025647601949217746</v>
      </c>
      <c r="R8" s="295" t="s">
        <v>346</v>
      </c>
    </row>
    <row r="9" spans="1:18" ht="15">
      <c r="A9" s="216">
        <v>13</v>
      </c>
      <c r="B9" s="207" t="s">
        <v>211</v>
      </c>
      <c r="C9" s="16">
        <v>0.001142857142857143</v>
      </c>
      <c r="D9" s="17">
        <v>0</v>
      </c>
      <c r="E9" s="17">
        <v>0</v>
      </c>
      <c r="F9" s="18">
        <v>0</v>
      </c>
      <c r="G9" s="243">
        <v>0.0004411116012351125</v>
      </c>
      <c r="H9" s="19">
        <v>0.00062015503875969</v>
      </c>
      <c r="I9" s="17">
        <v>0.00020197939810139365</v>
      </c>
      <c r="J9" s="17">
        <v>0.0007558578987150416</v>
      </c>
      <c r="K9" s="18">
        <v>0</v>
      </c>
      <c r="L9" s="243">
        <v>0.00041999160016799666</v>
      </c>
      <c r="M9" s="19">
        <v>0</v>
      </c>
      <c r="N9" s="17">
        <v>0</v>
      </c>
      <c r="O9" s="17">
        <v>0</v>
      </c>
      <c r="P9" s="18">
        <v>0</v>
      </c>
      <c r="Q9" s="243">
        <v>0</v>
      </c>
      <c r="R9" s="295" t="s">
        <v>347</v>
      </c>
    </row>
    <row r="10" spans="1:18" ht="15">
      <c r="A10" s="216">
        <v>14</v>
      </c>
      <c r="B10" s="207" t="s">
        <v>212</v>
      </c>
      <c r="C10" s="16">
        <v>0.002285714285714286</v>
      </c>
      <c r="D10" s="17">
        <v>0.0016906170752324597</v>
      </c>
      <c r="E10" s="17">
        <v>0</v>
      </c>
      <c r="F10" s="18">
        <v>0</v>
      </c>
      <c r="G10" s="243">
        <v>0.00176444640494045</v>
      </c>
      <c r="H10" s="19">
        <v>0.00062015503875969</v>
      </c>
      <c r="I10" s="17">
        <v>0.0010098969905069683</v>
      </c>
      <c r="J10" s="17">
        <v>0.0015117157974300832</v>
      </c>
      <c r="K10" s="18">
        <v>0</v>
      </c>
      <c r="L10" s="243">
        <v>0.0009449811003779924</v>
      </c>
      <c r="M10" s="19">
        <v>0.0007980845969672786</v>
      </c>
      <c r="N10" s="17">
        <v>0.0016216216216216215</v>
      </c>
      <c r="O10" s="17">
        <v>0.0012674271229404308</v>
      </c>
      <c r="P10" s="18">
        <v>0</v>
      </c>
      <c r="Q10" s="243">
        <v>0.0012823800974608873</v>
      </c>
      <c r="R10" s="295" t="s">
        <v>348</v>
      </c>
    </row>
    <row r="11" spans="1:18" ht="15">
      <c r="A11" s="216">
        <v>15</v>
      </c>
      <c r="B11" s="207" t="s">
        <v>213</v>
      </c>
      <c r="C11" s="16">
        <v>0</v>
      </c>
      <c r="D11" s="17">
        <v>0</v>
      </c>
      <c r="E11" s="17">
        <v>0</v>
      </c>
      <c r="F11" s="18">
        <v>0</v>
      </c>
      <c r="G11" s="243">
        <v>0</v>
      </c>
      <c r="H11" s="19">
        <v>0.000310077519379845</v>
      </c>
      <c r="I11" s="17">
        <v>0</v>
      </c>
      <c r="J11" s="17">
        <v>0</v>
      </c>
      <c r="K11" s="18">
        <v>0</v>
      </c>
      <c r="L11" s="243">
        <v>0.00010499790004199917</v>
      </c>
      <c r="M11" s="19">
        <v>0.0007980845969672786</v>
      </c>
      <c r="N11" s="17">
        <v>0</v>
      </c>
      <c r="O11" s="17">
        <v>0</v>
      </c>
      <c r="P11" s="18">
        <v>0</v>
      </c>
      <c r="Q11" s="243">
        <v>0.00025647601949217746</v>
      </c>
      <c r="R11" s="295" t="s">
        <v>349</v>
      </c>
    </row>
    <row r="12" spans="1:18" ht="28.5">
      <c r="A12" s="216">
        <v>16</v>
      </c>
      <c r="B12" s="207" t="s">
        <v>214</v>
      </c>
      <c r="C12" s="16">
        <v>0.001142857142857143</v>
      </c>
      <c r="D12" s="17">
        <v>0</v>
      </c>
      <c r="E12" s="17">
        <v>0</v>
      </c>
      <c r="F12" s="18">
        <v>0</v>
      </c>
      <c r="G12" s="243">
        <v>0.0004411116012351125</v>
      </c>
      <c r="H12" s="19">
        <v>0.00124031007751938</v>
      </c>
      <c r="I12" s="17">
        <v>0</v>
      </c>
      <c r="J12" s="17">
        <v>0</v>
      </c>
      <c r="K12" s="18">
        <v>0</v>
      </c>
      <c r="L12" s="243">
        <v>0.00041999160016799666</v>
      </c>
      <c r="M12" s="19">
        <v>0.0007980845969672786</v>
      </c>
      <c r="N12" s="17">
        <v>0.0005405405405405405</v>
      </c>
      <c r="O12" s="17">
        <v>0</v>
      </c>
      <c r="P12" s="18">
        <v>0</v>
      </c>
      <c r="Q12" s="243">
        <v>0.0005129520389843549</v>
      </c>
      <c r="R12" s="295" t="s">
        <v>350</v>
      </c>
    </row>
    <row r="13" spans="1:18" ht="28.5">
      <c r="A13" s="216">
        <v>17</v>
      </c>
      <c r="B13" s="207" t="s">
        <v>215</v>
      </c>
      <c r="C13" s="16">
        <v>0</v>
      </c>
      <c r="D13" s="17">
        <v>0</v>
      </c>
      <c r="E13" s="17">
        <v>0</v>
      </c>
      <c r="F13" s="18">
        <v>0</v>
      </c>
      <c r="G13" s="243">
        <v>0</v>
      </c>
      <c r="H13" s="19">
        <v>0</v>
      </c>
      <c r="I13" s="17">
        <v>0</v>
      </c>
      <c r="J13" s="17">
        <v>0</v>
      </c>
      <c r="K13" s="18">
        <v>0</v>
      </c>
      <c r="L13" s="243">
        <v>0</v>
      </c>
      <c r="M13" s="19">
        <v>0.0007980845969672786</v>
      </c>
      <c r="N13" s="17">
        <v>0</v>
      </c>
      <c r="O13" s="17">
        <v>0</v>
      </c>
      <c r="P13" s="18">
        <v>0</v>
      </c>
      <c r="Q13" s="243">
        <v>0.00025647601949217746</v>
      </c>
      <c r="R13" s="73"/>
    </row>
    <row r="14" spans="1:18" ht="28.5">
      <c r="A14" s="216">
        <v>19</v>
      </c>
      <c r="B14" s="207" t="s">
        <v>216</v>
      </c>
      <c r="C14" s="16">
        <v>0</v>
      </c>
      <c r="D14" s="17">
        <v>0.0008453085376162299</v>
      </c>
      <c r="E14" s="17">
        <v>0</v>
      </c>
      <c r="F14" s="18">
        <v>0</v>
      </c>
      <c r="G14" s="243">
        <v>0.0004411116012351125</v>
      </c>
      <c r="H14" s="19">
        <v>0.005891472868217054</v>
      </c>
      <c r="I14" s="17">
        <v>0.003635629165825086</v>
      </c>
      <c r="J14" s="17">
        <v>0.0022675736961451248</v>
      </c>
      <c r="K14" s="18">
        <v>0</v>
      </c>
      <c r="L14" s="243">
        <v>0.004199916001679967</v>
      </c>
      <c r="M14" s="19">
        <v>0.007182761372705506</v>
      </c>
      <c r="N14" s="17">
        <v>0.0016216216216216215</v>
      </c>
      <c r="O14" s="17">
        <v>0.005069708491761723</v>
      </c>
      <c r="P14" s="18">
        <v>0</v>
      </c>
      <c r="Q14" s="243">
        <v>0.004103616311874839</v>
      </c>
      <c r="R14" s="295" t="s">
        <v>351</v>
      </c>
    </row>
    <row r="15" spans="1:18" ht="15">
      <c r="A15" s="216">
        <v>20</v>
      </c>
      <c r="B15" s="207" t="s">
        <v>217</v>
      </c>
      <c r="C15" s="16">
        <v>0</v>
      </c>
      <c r="D15" s="17">
        <v>0</v>
      </c>
      <c r="E15" s="17">
        <v>0</v>
      </c>
      <c r="F15" s="18">
        <v>0</v>
      </c>
      <c r="G15" s="243">
        <v>0</v>
      </c>
      <c r="H15" s="19">
        <v>0</v>
      </c>
      <c r="I15" s="17">
        <v>0.0004039587962027873</v>
      </c>
      <c r="J15" s="17">
        <v>0</v>
      </c>
      <c r="K15" s="18">
        <v>0</v>
      </c>
      <c r="L15" s="243">
        <v>0.00020999580008399833</v>
      </c>
      <c r="M15" s="19">
        <v>0</v>
      </c>
      <c r="N15" s="17">
        <v>0.0005405405405405405</v>
      </c>
      <c r="O15" s="17">
        <v>0</v>
      </c>
      <c r="P15" s="18">
        <v>0</v>
      </c>
      <c r="Q15" s="243">
        <v>0.00025647601949217746</v>
      </c>
      <c r="R15" s="295" t="s">
        <v>352</v>
      </c>
    </row>
    <row r="16" spans="1:18" ht="15">
      <c r="A16" s="216">
        <v>21</v>
      </c>
      <c r="B16" s="207" t="s">
        <v>218</v>
      </c>
      <c r="C16" s="16">
        <v>0</v>
      </c>
      <c r="D16" s="17">
        <v>0</v>
      </c>
      <c r="E16" s="17">
        <v>0</v>
      </c>
      <c r="F16" s="18">
        <v>0</v>
      </c>
      <c r="G16" s="243">
        <v>0</v>
      </c>
      <c r="H16" s="19">
        <v>0</v>
      </c>
      <c r="I16" s="17">
        <v>0</v>
      </c>
      <c r="J16" s="17">
        <v>0</v>
      </c>
      <c r="K16" s="18">
        <v>0</v>
      </c>
      <c r="L16" s="243">
        <v>0</v>
      </c>
      <c r="M16" s="19">
        <v>0</v>
      </c>
      <c r="N16" s="17">
        <v>0</v>
      </c>
      <c r="O16" s="17">
        <v>0</v>
      </c>
      <c r="P16" s="18">
        <v>0</v>
      </c>
      <c r="Q16" s="243">
        <v>0</v>
      </c>
      <c r="R16" s="73" t="s">
        <v>389</v>
      </c>
    </row>
    <row r="17" spans="1:18" ht="15">
      <c r="A17" s="216">
        <v>22</v>
      </c>
      <c r="B17" s="207" t="s">
        <v>219</v>
      </c>
      <c r="C17" s="16">
        <v>0</v>
      </c>
      <c r="D17" s="17">
        <v>0</v>
      </c>
      <c r="E17" s="17">
        <v>0</v>
      </c>
      <c r="F17" s="18">
        <v>0</v>
      </c>
      <c r="G17" s="243">
        <v>0</v>
      </c>
      <c r="H17" s="19">
        <v>0</v>
      </c>
      <c r="I17" s="17">
        <v>0</v>
      </c>
      <c r="J17" s="17">
        <v>0</v>
      </c>
      <c r="K17" s="18">
        <v>0</v>
      </c>
      <c r="L17" s="243">
        <v>0</v>
      </c>
      <c r="M17" s="19">
        <v>0</v>
      </c>
      <c r="N17" s="17">
        <v>0</v>
      </c>
      <c r="O17" s="17">
        <v>0</v>
      </c>
      <c r="P17" s="18">
        <v>0</v>
      </c>
      <c r="Q17" s="243">
        <v>0</v>
      </c>
      <c r="R17" s="73"/>
    </row>
    <row r="18" spans="1:18" ht="15">
      <c r="A18" s="216">
        <v>23</v>
      </c>
      <c r="B18" s="207" t="s">
        <v>220</v>
      </c>
      <c r="C18" s="16">
        <v>0</v>
      </c>
      <c r="D18" s="17">
        <v>0</v>
      </c>
      <c r="E18" s="17">
        <v>0</v>
      </c>
      <c r="F18" s="18">
        <v>0</v>
      </c>
      <c r="G18" s="243">
        <v>0</v>
      </c>
      <c r="H18" s="19">
        <v>0.000310077519379845</v>
      </c>
      <c r="I18" s="17">
        <v>0</v>
      </c>
      <c r="J18" s="17">
        <v>0</v>
      </c>
      <c r="K18" s="18">
        <v>0</v>
      </c>
      <c r="L18" s="243">
        <v>0.00010499790004199917</v>
      </c>
      <c r="M18" s="19">
        <v>0</v>
      </c>
      <c r="N18" s="17">
        <v>0</v>
      </c>
      <c r="O18" s="17">
        <v>0</v>
      </c>
      <c r="P18" s="18">
        <v>0</v>
      </c>
      <c r="Q18" s="243">
        <v>0</v>
      </c>
      <c r="R18" s="295" t="s">
        <v>353</v>
      </c>
    </row>
    <row r="19" spans="1:18" ht="28.5">
      <c r="A19" s="216">
        <v>29</v>
      </c>
      <c r="B19" s="207" t="s">
        <v>221</v>
      </c>
      <c r="C19" s="16">
        <v>0.0034285714285714284</v>
      </c>
      <c r="D19" s="17">
        <v>0.0008453085376162299</v>
      </c>
      <c r="E19" s="17">
        <v>0</v>
      </c>
      <c r="F19" s="18">
        <v>0</v>
      </c>
      <c r="G19" s="243">
        <v>0.00176444640494045</v>
      </c>
      <c r="H19" s="19">
        <v>0.00124031007751938</v>
      </c>
      <c r="I19" s="17">
        <v>0.000605938194304181</v>
      </c>
      <c r="J19" s="17">
        <v>0</v>
      </c>
      <c r="K19" s="18">
        <v>0</v>
      </c>
      <c r="L19" s="243">
        <v>0.0007349853002939942</v>
      </c>
      <c r="M19" s="19">
        <v>0.0007980845969672786</v>
      </c>
      <c r="N19" s="17">
        <v>0.0016216216216216215</v>
      </c>
      <c r="O19" s="17">
        <v>0</v>
      </c>
      <c r="P19" s="18">
        <v>0</v>
      </c>
      <c r="Q19" s="243">
        <v>0.0010259040779687098</v>
      </c>
      <c r="R19" s="295" t="s">
        <v>354</v>
      </c>
    </row>
    <row r="20" spans="1:18" ht="28.5">
      <c r="A20" s="216">
        <v>30</v>
      </c>
      <c r="B20" s="207" t="s">
        <v>222</v>
      </c>
      <c r="C20" s="16">
        <v>0.032</v>
      </c>
      <c r="D20" s="17">
        <v>0.030431107354184278</v>
      </c>
      <c r="E20" s="17">
        <v>0.03431372549019608</v>
      </c>
      <c r="F20" s="18">
        <v>0</v>
      </c>
      <c r="G20" s="243">
        <v>0.031318923687692984</v>
      </c>
      <c r="H20" s="19">
        <v>0.044651162790697675</v>
      </c>
      <c r="I20" s="17">
        <v>0.03716420925065643</v>
      </c>
      <c r="J20" s="17">
        <v>0.03854875283446712</v>
      </c>
      <c r="K20" s="18">
        <v>0</v>
      </c>
      <c r="L20" s="243">
        <v>0.039794204115917685</v>
      </c>
      <c r="M20" s="19">
        <v>0.08619313647246608</v>
      </c>
      <c r="N20" s="17">
        <v>0.06486486486486487</v>
      </c>
      <c r="O20" s="17">
        <v>0.06337135614702155</v>
      </c>
      <c r="P20" s="18">
        <v>0</v>
      </c>
      <c r="Q20" s="243">
        <v>0.07130033341882534</v>
      </c>
      <c r="R20" s="295" t="s">
        <v>355</v>
      </c>
    </row>
    <row r="21" spans="1:18" ht="15">
      <c r="A21" s="216">
        <v>31</v>
      </c>
      <c r="B21" s="207" t="s">
        <v>223</v>
      </c>
      <c r="C21" s="16">
        <v>0.21142857142857144</v>
      </c>
      <c r="D21" s="17">
        <v>0.18427726120033813</v>
      </c>
      <c r="E21" s="17">
        <v>0.24509803921568626</v>
      </c>
      <c r="F21" s="18">
        <v>0</v>
      </c>
      <c r="G21" s="243">
        <v>0.19982355535950597</v>
      </c>
      <c r="H21" s="19">
        <v>0.21612403100775193</v>
      </c>
      <c r="I21" s="17">
        <v>0.22763078166027065</v>
      </c>
      <c r="J21" s="17">
        <v>0.26077097505668934</v>
      </c>
      <c r="K21" s="18">
        <v>0.08</v>
      </c>
      <c r="L21" s="243">
        <v>0.22795044099118017</v>
      </c>
      <c r="M21" s="19">
        <v>0.2657621707901037</v>
      </c>
      <c r="N21" s="17">
        <v>0.2935135135135135</v>
      </c>
      <c r="O21" s="17">
        <v>0.3181242078580482</v>
      </c>
      <c r="P21" s="18">
        <v>0</v>
      </c>
      <c r="Q21" s="243">
        <v>0.289048473967684</v>
      </c>
      <c r="R21" s="295" t="s">
        <v>356</v>
      </c>
    </row>
    <row r="22" spans="1:18" ht="15">
      <c r="A22" s="216">
        <v>32</v>
      </c>
      <c r="B22" s="207" t="s">
        <v>224</v>
      </c>
      <c r="C22" s="16">
        <v>0.04914285714285714</v>
      </c>
      <c r="D22" s="17">
        <v>0.047337278106508875</v>
      </c>
      <c r="E22" s="17">
        <v>0.03431372549019608</v>
      </c>
      <c r="F22" s="18">
        <v>0</v>
      </c>
      <c r="G22" s="243">
        <v>0.04675782973092192</v>
      </c>
      <c r="H22" s="19">
        <v>0.03968992248062016</v>
      </c>
      <c r="I22" s="17">
        <v>0.04423348818420521</v>
      </c>
      <c r="J22" s="17">
        <v>0.04610733182161754</v>
      </c>
      <c r="K22" s="18">
        <v>0</v>
      </c>
      <c r="L22" s="243">
        <v>0.04283914321713566</v>
      </c>
      <c r="M22" s="19">
        <v>0.05187549880287311</v>
      </c>
      <c r="N22" s="17">
        <v>0.046486486486486484</v>
      </c>
      <c r="O22" s="17">
        <v>0.053231939163498096</v>
      </c>
      <c r="P22" s="18">
        <v>0</v>
      </c>
      <c r="Q22" s="243">
        <v>0.049499871761990256</v>
      </c>
      <c r="R22" s="295" t="s">
        <v>357</v>
      </c>
    </row>
    <row r="23" spans="1:18" ht="28.5">
      <c r="A23" s="216">
        <v>39</v>
      </c>
      <c r="B23" s="207" t="s">
        <v>225</v>
      </c>
      <c r="C23" s="16">
        <v>0.009142857142857144</v>
      </c>
      <c r="D23" s="17">
        <v>0.009298393913778529</v>
      </c>
      <c r="E23" s="17">
        <v>0</v>
      </c>
      <c r="F23" s="18">
        <v>0</v>
      </c>
      <c r="G23" s="243">
        <v>0.008381120423467137</v>
      </c>
      <c r="H23" s="19">
        <v>0.009612403100775194</v>
      </c>
      <c r="I23" s="17">
        <v>0.005453443748737629</v>
      </c>
      <c r="J23" s="17">
        <v>0.007558578987150416</v>
      </c>
      <c r="K23" s="18">
        <v>0</v>
      </c>
      <c r="L23" s="243">
        <v>0.007139857202855943</v>
      </c>
      <c r="M23" s="19">
        <v>0.013567438148443736</v>
      </c>
      <c r="N23" s="17">
        <v>0.008108108108108109</v>
      </c>
      <c r="O23" s="17">
        <v>0.008871989860583017</v>
      </c>
      <c r="P23" s="18">
        <v>0</v>
      </c>
      <c r="Q23" s="243">
        <v>0.010002564760194921</v>
      </c>
      <c r="R23" s="295" t="s">
        <v>358</v>
      </c>
    </row>
    <row r="24" spans="1:18" ht="15">
      <c r="A24" s="216">
        <v>40</v>
      </c>
      <c r="B24" s="207" t="s">
        <v>226</v>
      </c>
      <c r="C24" s="16">
        <v>0.053714285714285714</v>
      </c>
      <c r="D24" s="17">
        <v>0.04311073541842773</v>
      </c>
      <c r="E24" s="17">
        <v>0.058823529411764705</v>
      </c>
      <c r="F24" s="18">
        <v>0</v>
      </c>
      <c r="G24" s="243">
        <v>0.04852227613586237</v>
      </c>
      <c r="H24" s="19">
        <v>0.0586046511627907</v>
      </c>
      <c r="I24" s="17">
        <v>0.05251464350636235</v>
      </c>
      <c r="J24" s="17">
        <v>0.05895691609977324</v>
      </c>
      <c r="K24" s="18">
        <v>0.16</v>
      </c>
      <c r="L24" s="243">
        <v>0.05575388492230155</v>
      </c>
      <c r="M24" s="19">
        <v>0.05187549880287311</v>
      </c>
      <c r="N24" s="17">
        <v>0.04540540540540541</v>
      </c>
      <c r="O24" s="17">
        <v>0.06337135614702155</v>
      </c>
      <c r="P24" s="18">
        <v>0.2857142857142857</v>
      </c>
      <c r="Q24" s="243">
        <v>0.051551679917927674</v>
      </c>
      <c r="R24" s="295" t="s">
        <v>359</v>
      </c>
    </row>
    <row r="25" spans="1:18" ht="15">
      <c r="A25" s="216">
        <v>41</v>
      </c>
      <c r="B25" s="207" t="s">
        <v>227</v>
      </c>
      <c r="C25" s="16">
        <v>0.0034285714285714284</v>
      </c>
      <c r="D25" s="17">
        <v>0.00507185122569738</v>
      </c>
      <c r="E25" s="17">
        <v>0</v>
      </c>
      <c r="F25" s="18">
        <v>0</v>
      </c>
      <c r="G25" s="243">
        <v>0.003970004411116012</v>
      </c>
      <c r="H25" s="19">
        <v>0.00248062015503876</v>
      </c>
      <c r="I25" s="17">
        <v>0.00444354675823066</v>
      </c>
      <c r="J25" s="17">
        <v>0.0045351473922902496</v>
      </c>
      <c r="K25" s="18">
        <v>0</v>
      </c>
      <c r="L25" s="243">
        <v>0.0037799244015119695</v>
      </c>
      <c r="M25" s="19">
        <v>0.0023942537909018356</v>
      </c>
      <c r="N25" s="17">
        <v>0.002162162162162162</v>
      </c>
      <c r="O25" s="17">
        <v>0.0025348542458808617</v>
      </c>
      <c r="P25" s="18">
        <v>0</v>
      </c>
      <c r="Q25" s="243">
        <v>0.0023082841754295974</v>
      </c>
      <c r="R25" s="295" t="s">
        <v>360</v>
      </c>
    </row>
    <row r="26" spans="1:18" ht="15">
      <c r="A26" s="216">
        <v>42</v>
      </c>
      <c r="B26" s="207" t="s">
        <v>228</v>
      </c>
      <c r="C26" s="16">
        <v>0.006857142857142857</v>
      </c>
      <c r="D26" s="17">
        <v>0.0033812341504649195</v>
      </c>
      <c r="E26" s="17">
        <v>0</v>
      </c>
      <c r="F26" s="18">
        <v>0</v>
      </c>
      <c r="G26" s="243">
        <v>0.004411116012351125</v>
      </c>
      <c r="H26" s="19">
        <v>0.00806201550387597</v>
      </c>
      <c r="I26" s="17">
        <v>0.006261361341143203</v>
      </c>
      <c r="J26" s="17">
        <v>0.003779289493575208</v>
      </c>
      <c r="K26" s="18">
        <v>0</v>
      </c>
      <c r="L26" s="243">
        <v>0.006509869802603948</v>
      </c>
      <c r="M26" s="19">
        <v>0.007182761372705506</v>
      </c>
      <c r="N26" s="17">
        <v>0.0075675675675675675</v>
      </c>
      <c r="O26" s="17">
        <v>0.0038022813688212928</v>
      </c>
      <c r="P26" s="18">
        <v>0</v>
      </c>
      <c r="Q26" s="243">
        <v>0.006668376506796614</v>
      </c>
      <c r="R26" s="295" t="s">
        <v>361</v>
      </c>
    </row>
    <row r="27" spans="1:18" ht="15">
      <c r="A27" s="216">
        <v>43</v>
      </c>
      <c r="B27" s="207" t="s">
        <v>229</v>
      </c>
      <c r="C27" s="16">
        <v>0.001142857142857143</v>
      </c>
      <c r="D27" s="17">
        <v>0.00253592561284869</v>
      </c>
      <c r="E27" s="17">
        <v>0</v>
      </c>
      <c r="F27" s="18">
        <v>0</v>
      </c>
      <c r="G27" s="243">
        <v>0.00176444640494045</v>
      </c>
      <c r="H27" s="19">
        <v>0.0021705426356589145</v>
      </c>
      <c r="I27" s="17">
        <v>0.0020197939810139365</v>
      </c>
      <c r="J27" s="17">
        <v>0.0007558578987150416</v>
      </c>
      <c r="K27" s="18">
        <v>0</v>
      </c>
      <c r="L27" s="243">
        <v>0.0018899622007559848</v>
      </c>
      <c r="M27" s="19">
        <v>0.0007980845969672786</v>
      </c>
      <c r="N27" s="17">
        <v>0.0016216216216216215</v>
      </c>
      <c r="O27" s="17">
        <v>0</v>
      </c>
      <c r="P27" s="18">
        <v>0</v>
      </c>
      <c r="Q27" s="243">
        <v>0.0010259040779687098</v>
      </c>
      <c r="R27" s="295" t="s">
        <v>362</v>
      </c>
    </row>
    <row r="28" spans="1:18" ht="15">
      <c r="A28" s="216">
        <v>44</v>
      </c>
      <c r="B28" s="207" t="s">
        <v>230</v>
      </c>
      <c r="C28" s="16">
        <v>0.2342857142857143</v>
      </c>
      <c r="D28" s="17">
        <v>0.23837700760777683</v>
      </c>
      <c r="E28" s="17">
        <v>0.23039215686274508</v>
      </c>
      <c r="F28" s="18">
        <v>0.4</v>
      </c>
      <c r="G28" s="243">
        <v>0.2364358182620203</v>
      </c>
      <c r="H28" s="19">
        <v>0.23534883720930233</v>
      </c>
      <c r="I28" s="17">
        <v>0.2195516057362149</v>
      </c>
      <c r="J28" s="17">
        <v>0.2018140589569161</v>
      </c>
      <c r="K28" s="18">
        <v>0.12</v>
      </c>
      <c r="L28" s="243">
        <v>0.22217555648887022</v>
      </c>
      <c r="M28" s="19">
        <v>0.16440542697525937</v>
      </c>
      <c r="N28" s="17">
        <v>0.16918918918918918</v>
      </c>
      <c r="O28" s="17">
        <v>0.16096324461343473</v>
      </c>
      <c r="P28" s="18">
        <v>0.42857142857142855</v>
      </c>
      <c r="Q28" s="243">
        <v>0.16645293665042318</v>
      </c>
      <c r="R28" s="295" t="s">
        <v>363</v>
      </c>
    </row>
    <row r="29" spans="1:18" ht="28.5">
      <c r="A29" s="216">
        <v>45</v>
      </c>
      <c r="B29" s="207" t="s">
        <v>231</v>
      </c>
      <c r="C29" s="16">
        <v>0.18628571428571428</v>
      </c>
      <c r="D29" s="17">
        <v>0.22231614539306846</v>
      </c>
      <c r="E29" s="17">
        <v>0.24019607843137256</v>
      </c>
      <c r="F29" s="18">
        <v>0.4</v>
      </c>
      <c r="G29" s="243">
        <v>0.21041023378914867</v>
      </c>
      <c r="H29" s="19">
        <v>0.1593798449612403</v>
      </c>
      <c r="I29" s="17">
        <v>0.1783478085235306</v>
      </c>
      <c r="J29" s="17">
        <v>0.16477702191987906</v>
      </c>
      <c r="K29" s="18">
        <v>0.4</v>
      </c>
      <c r="L29" s="243">
        <v>0.17062158756824863</v>
      </c>
      <c r="M29" s="19">
        <v>0.13088587390263368</v>
      </c>
      <c r="N29" s="17">
        <v>0.12054054054054054</v>
      </c>
      <c r="O29" s="17">
        <v>0.10519645120405577</v>
      </c>
      <c r="P29" s="18">
        <v>0.14285714285714285</v>
      </c>
      <c r="Q29" s="243">
        <v>0.12080020518081559</v>
      </c>
      <c r="R29" s="295" t="s">
        <v>364</v>
      </c>
    </row>
    <row r="30" spans="1:18" ht="28.5">
      <c r="A30" s="216">
        <v>49</v>
      </c>
      <c r="B30" s="207" t="s">
        <v>232</v>
      </c>
      <c r="C30" s="16">
        <v>0.009142857142857144</v>
      </c>
      <c r="D30" s="17">
        <v>0.01775147928994083</v>
      </c>
      <c r="E30" s="17">
        <v>0</v>
      </c>
      <c r="F30" s="18">
        <v>0</v>
      </c>
      <c r="G30" s="243">
        <v>0.012792236435818262</v>
      </c>
      <c r="H30" s="19">
        <v>0.012403100775193798</v>
      </c>
      <c r="I30" s="17">
        <v>0.013128660876590587</v>
      </c>
      <c r="J30" s="17">
        <v>0.01436130007558579</v>
      </c>
      <c r="K30" s="18">
        <v>0.04</v>
      </c>
      <c r="L30" s="243">
        <v>0.013124737505249895</v>
      </c>
      <c r="M30" s="19">
        <v>0.00558659217877095</v>
      </c>
      <c r="N30" s="17">
        <v>0.005945945945945946</v>
      </c>
      <c r="O30" s="17">
        <v>0.0038022813688212928</v>
      </c>
      <c r="P30" s="18">
        <v>0</v>
      </c>
      <c r="Q30" s="243">
        <v>0.005385996409335727</v>
      </c>
      <c r="R30" s="295" t="s">
        <v>365</v>
      </c>
    </row>
    <row r="31" spans="1:18" ht="15">
      <c r="A31" s="216">
        <v>50</v>
      </c>
      <c r="B31" s="207" t="s">
        <v>233</v>
      </c>
      <c r="C31" s="16">
        <v>0.002285714285714286</v>
      </c>
      <c r="D31" s="17">
        <v>0.00253592561284869</v>
      </c>
      <c r="E31" s="17">
        <v>0.004901960784313725</v>
      </c>
      <c r="F31" s="18">
        <v>0</v>
      </c>
      <c r="G31" s="243">
        <v>0.002646669607410675</v>
      </c>
      <c r="H31" s="19">
        <v>0.00124031007751938</v>
      </c>
      <c r="I31" s="17">
        <v>0.0016158351848111492</v>
      </c>
      <c r="J31" s="17">
        <v>0.0007558578987150416</v>
      </c>
      <c r="K31" s="18">
        <v>0</v>
      </c>
      <c r="L31" s="243">
        <v>0.0013649727005459892</v>
      </c>
      <c r="M31" s="19">
        <v>0.0007980845969672786</v>
      </c>
      <c r="N31" s="17">
        <v>0.0016216216216216215</v>
      </c>
      <c r="O31" s="17">
        <v>0.0012674271229404308</v>
      </c>
      <c r="P31" s="18">
        <v>0</v>
      </c>
      <c r="Q31" s="243">
        <v>0.0012823800974608873</v>
      </c>
      <c r="R31" s="295" t="s">
        <v>366</v>
      </c>
    </row>
    <row r="32" spans="1:18" ht="15">
      <c r="A32" s="216">
        <v>51</v>
      </c>
      <c r="B32" s="207" t="s">
        <v>234</v>
      </c>
      <c r="C32" s="16">
        <v>0.0034285714285714284</v>
      </c>
      <c r="D32" s="17">
        <v>0.0033812341504649195</v>
      </c>
      <c r="E32" s="17">
        <v>0</v>
      </c>
      <c r="F32" s="18">
        <v>0</v>
      </c>
      <c r="G32" s="243">
        <v>0.0030877812086457872</v>
      </c>
      <c r="H32" s="19">
        <v>0.00124031007751938</v>
      </c>
      <c r="I32" s="17">
        <v>0.0004039587962027873</v>
      </c>
      <c r="J32" s="17">
        <v>0.0007558578987150416</v>
      </c>
      <c r="K32" s="18">
        <v>0</v>
      </c>
      <c r="L32" s="243">
        <v>0.0007349853002939942</v>
      </c>
      <c r="M32" s="19">
        <v>0.0015961691939345571</v>
      </c>
      <c r="N32" s="17">
        <v>0.0005405405405405405</v>
      </c>
      <c r="O32" s="17">
        <v>0.0012674271229404308</v>
      </c>
      <c r="P32" s="18">
        <v>0</v>
      </c>
      <c r="Q32" s="243">
        <v>0.0010259040779687098</v>
      </c>
      <c r="R32" s="295" t="s">
        <v>367</v>
      </c>
    </row>
    <row r="33" spans="1:18" ht="15">
      <c r="A33" s="216">
        <v>52</v>
      </c>
      <c r="B33" s="207" t="s">
        <v>235</v>
      </c>
      <c r="C33" s="16">
        <v>0.002285714285714286</v>
      </c>
      <c r="D33" s="17">
        <v>0</v>
      </c>
      <c r="E33" s="17">
        <v>0.004901960784313725</v>
      </c>
      <c r="F33" s="18">
        <v>0</v>
      </c>
      <c r="G33" s="243">
        <v>0.0013233348037053375</v>
      </c>
      <c r="H33" s="19">
        <v>0.00124031007751938</v>
      </c>
      <c r="I33" s="17">
        <v>0.000605938194304181</v>
      </c>
      <c r="J33" s="17">
        <v>0</v>
      </c>
      <c r="K33" s="18">
        <v>0</v>
      </c>
      <c r="L33" s="243">
        <v>0.0007349853002939942</v>
      </c>
      <c r="M33" s="19">
        <v>0.0023942537909018356</v>
      </c>
      <c r="N33" s="17">
        <v>0</v>
      </c>
      <c r="O33" s="17">
        <v>0</v>
      </c>
      <c r="P33" s="18">
        <v>0</v>
      </c>
      <c r="Q33" s="243">
        <v>0.0007694280584765325</v>
      </c>
      <c r="R33" s="295" t="s">
        <v>368</v>
      </c>
    </row>
    <row r="34" spans="1:18" ht="15">
      <c r="A34" s="216">
        <v>53</v>
      </c>
      <c r="B34" s="207" t="s">
        <v>236</v>
      </c>
      <c r="C34" s="16">
        <v>0.05142857142857143</v>
      </c>
      <c r="D34" s="17">
        <v>0.052409129332206254</v>
      </c>
      <c r="E34" s="17">
        <v>0.0392156862745098</v>
      </c>
      <c r="F34" s="18">
        <v>0</v>
      </c>
      <c r="G34" s="243">
        <v>0.050727834142037936</v>
      </c>
      <c r="H34" s="19">
        <v>0.04806201550387597</v>
      </c>
      <c r="I34" s="17">
        <v>0.05473641688547768</v>
      </c>
      <c r="J34" s="17">
        <v>0.06046863189720333</v>
      </c>
      <c r="K34" s="18">
        <v>0</v>
      </c>
      <c r="L34" s="243">
        <v>0.053128937421251576</v>
      </c>
      <c r="M34" s="19">
        <v>0.05666400638467677</v>
      </c>
      <c r="N34" s="17">
        <v>0.07621621621621621</v>
      </c>
      <c r="O34" s="17">
        <v>0.07351077313054499</v>
      </c>
      <c r="P34" s="18">
        <v>0</v>
      </c>
      <c r="Q34" s="243">
        <v>0.06924852526288792</v>
      </c>
      <c r="R34" s="295" t="s">
        <v>369</v>
      </c>
    </row>
    <row r="35" spans="1:18" ht="28.5">
      <c r="A35" s="216">
        <v>59</v>
      </c>
      <c r="B35" s="207" t="s">
        <v>237</v>
      </c>
      <c r="C35" s="16">
        <v>0.002285714285714286</v>
      </c>
      <c r="D35" s="17">
        <v>0.00422654268808115</v>
      </c>
      <c r="E35" s="17">
        <v>0</v>
      </c>
      <c r="F35" s="18">
        <v>0</v>
      </c>
      <c r="G35" s="243">
        <v>0.0030877812086457872</v>
      </c>
      <c r="H35" s="19">
        <v>0.0031007751937984496</v>
      </c>
      <c r="I35" s="17">
        <v>0.002827711573419511</v>
      </c>
      <c r="J35" s="17">
        <v>0.0030234315948601664</v>
      </c>
      <c r="K35" s="18">
        <v>0.04</v>
      </c>
      <c r="L35" s="243">
        <v>0.003044939101217976</v>
      </c>
      <c r="M35" s="19">
        <v>0.007182761372705506</v>
      </c>
      <c r="N35" s="17">
        <v>0.002162162162162162</v>
      </c>
      <c r="O35" s="17">
        <v>0.0076045627376425855</v>
      </c>
      <c r="P35" s="18">
        <v>0</v>
      </c>
      <c r="Q35" s="243">
        <v>0.004873044370351372</v>
      </c>
      <c r="R35" s="295" t="s">
        <v>370</v>
      </c>
    </row>
    <row r="36" spans="1:18" ht="15">
      <c r="A36" s="216">
        <v>60</v>
      </c>
      <c r="B36" s="207" t="s">
        <v>238</v>
      </c>
      <c r="C36" s="16">
        <v>0</v>
      </c>
      <c r="D36" s="17">
        <v>0</v>
      </c>
      <c r="E36" s="17">
        <v>0</v>
      </c>
      <c r="F36" s="18">
        <v>0</v>
      </c>
      <c r="G36" s="243">
        <v>0</v>
      </c>
      <c r="H36" s="19">
        <v>0.00062015503875969</v>
      </c>
      <c r="I36" s="17">
        <v>0.0004039587962027873</v>
      </c>
      <c r="J36" s="17">
        <v>0.0007558578987150416</v>
      </c>
      <c r="K36" s="18">
        <v>0</v>
      </c>
      <c r="L36" s="243">
        <v>0.0005249895002099958</v>
      </c>
      <c r="M36" s="19">
        <v>0.0007980845969672786</v>
      </c>
      <c r="N36" s="17">
        <v>0</v>
      </c>
      <c r="O36" s="17">
        <v>0</v>
      </c>
      <c r="P36" s="18">
        <v>0</v>
      </c>
      <c r="Q36" s="243">
        <v>0.00025647601949217746</v>
      </c>
      <c r="R36" s="295" t="s">
        <v>371</v>
      </c>
    </row>
    <row r="37" spans="1:18" ht="15">
      <c r="A37" s="216">
        <v>61</v>
      </c>
      <c r="B37" s="207" t="s">
        <v>239</v>
      </c>
      <c r="C37" s="16">
        <v>0.002285714285714286</v>
      </c>
      <c r="D37" s="17">
        <v>0.0008453085376162299</v>
      </c>
      <c r="E37" s="17">
        <v>0.004901960784313725</v>
      </c>
      <c r="F37" s="18">
        <v>0</v>
      </c>
      <c r="G37" s="243">
        <v>0.00176444640494045</v>
      </c>
      <c r="H37" s="19">
        <v>0.000310077519379845</v>
      </c>
      <c r="I37" s="17">
        <v>0.001211876388608362</v>
      </c>
      <c r="J37" s="17">
        <v>0.0022675736961451248</v>
      </c>
      <c r="K37" s="18">
        <v>0</v>
      </c>
      <c r="L37" s="243">
        <v>0.0010499790004199917</v>
      </c>
      <c r="M37" s="19">
        <v>0.0007980845969672786</v>
      </c>
      <c r="N37" s="17">
        <v>0.0005405405405405405</v>
      </c>
      <c r="O37" s="17">
        <v>0</v>
      </c>
      <c r="P37" s="18">
        <v>0</v>
      </c>
      <c r="Q37" s="243">
        <v>0.0005129520389843549</v>
      </c>
      <c r="R37" s="295" t="s">
        <v>372</v>
      </c>
    </row>
    <row r="38" spans="1:18" ht="15">
      <c r="A38" s="216">
        <v>62</v>
      </c>
      <c r="B38" s="207" t="s">
        <v>240</v>
      </c>
      <c r="C38" s="16">
        <v>0.001142857142857143</v>
      </c>
      <c r="D38" s="17">
        <v>0</v>
      </c>
      <c r="E38" s="17">
        <v>0</v>
      </c>
      <c r="F38" s="18">
        <v>0</v>
      </c>
      <c r="G38" s="243">
        <v>0.0004411116012351125</v>
      </c>
      <c r="H38" s="19">
        <v>0.0009302325581395349</v>
      </c>
      <c r="I38" s="17">
        <v>0.0008079175924055746</v>
      </c>
      <c r="J38" s="17">
        <v>0.0015117157974300832</v>
      </c>
      <c r="K38" s="18">
        <v>0</v>
      </c>
      <c r="L38" s="243">
        <v>0.0009449811003779924</v>
      </c>
      <c r="M38" s="19">
        <v>0</v>
      </c>
      <c r="N38" s="17">
        <v>0.002162162162162162</v>
      </c>
      <c r="O38" s="17">
        <v>0.0012674271229404308</v>
      </c>
      <c r="P38" s="18">
        <v>0</v>
      </c>
      <c r="Q38" s="243">
        <v>0.0012823800974608873</v>
      </c>
      <c r="R38" s="295" t="s">
        <v>373</v>
      </c>
    </row>
    <row r="39" spans="1:18" ht="15">
      <c r="A39" s="216">
        <v>63</v>
      </c>
      <c r="B39" s="207" t="s">
        <v>241</v>
      </c>
      <c r="C39" s="16">
        <v>0.005714285714285714</v>
      </c>
      <c r="D39" s="17">
        <v>0.0076077768385460695</v>
      </c>
      <c r="E39" s="17">
        <v>0.00980392156862745</v>
      </c>
      <c r="F39" s="18">
        <v>0</v>
      </c>
      <c r="G39" s="243">
        <v>0.0070577856197618</v>
      </c>
      <c r="H39" s="19">
        <v>0.006821705426356589</v>
      </c>
      <c r="I39" s="17">
        <v>0.005857402544940416</v>
      </c>
      <c r="J39" s="17">
        <v>0.0022675736961451248</v>
      </c>
      <c r="K39" s="18">
        <v>0</v>
      </c>
      <c r="L39" s="243">
        <v>0.005669886602267955</v>
      </c>
      <c r="M39" s="19">
        <v>0.0039904229848363925</v>
      </c>
      <c r="N39" s="17">
        <v>0.004324324324324324</v>
      </c>
      <c r="O39" s="17">
        <v>0.0025348542458808617</v>
      </c>
      <c r="P39" s="18">
        <v>0</v>
      </c>
      <c r="Q39" s="243">
        <v>0.003847140292382662</v>
      </c>
      <c r="R39" s="295" t="s">
        <v>374</v>
      </c>
    </row>
    <row r="40" spans="1:18" ht="15">
      <c r="A40" s="216">
        <v>64</v>
      </c>
      <c r="B40" s="207" t="s">
        <v>242</v>
      </c>
      <c r="C40" s="16">
        <v>0</v>
      </c>
      <c r="D40" s="17">
        <v>0</v>
      </c>
      <c r="E40" s="17">
        <v>0</v>
      </c>
      <c r="F40" s="18">
        <v>0</v>
      </c>
      <c r="G40" s="243">
        <v>0</v>
      </c>
      <c r="H40" s="19">
        <v>0</v>
      </c>
      <c r="I40" s="17">
        <v>0</v>
      </c>
      <c r="J40" s="17">
        <v>0</v>
      </c>
      <c r="K40" s="18">
        <v>0</v>
      </c>
      <c r="L40" s="243">
        <v>0</v>
      </c>
      <c r="M40" s="19">
        <v>0</v>
      </c>
      <c r="N40" s="17">
        <v>0</v>
      </c>
      <c r="O40" s="17">
        <v>0</v>
      </c>
      <c r="P40" s="18">
        <v>0</v>
      </c>
      <c r="Q40" s="243">
        <v>0</v>
      </c>
      <c r="R40" s="295" t="s">
        <v>375</v>
      </c>
    </row>
    <row r="41" spans="1:18" ht="28.5">
      <c r="A41" s="216">
        <v>69</v>
      </c>
      <c r="B41" s="207" t="s">
        <v>243</v>
      </c>
      <c r="C41" s="16">
        <v>0.001142857142857143</v>
      </c>
      <c r="D41" s="17">
        <v>0</v>
      </c>
      <c r="E41" s="17">
        <v>0</v>
      </c>
      <c r="F41" s="18">
        <v>0</v>
      </c>
      <c r="G41" s="243">
        <v>0.0004411116012351125</v>
      </c>
      <c r="H41" s="19">
        <v>0.00062015503875969</v>
      </c>
      <c r="I41" s="17">
        <v>0.0004039587962027873</v>
      </c>
      <c r="J41" s="17">
        <v>0</v>
      </c>
      <c r="K41" s="18">
        <v>0</v>
      </c>
      <c r="L41" s="243">
        <v>0.00041999160016799666</v>
      </c>
      <c r="M41" s="19">
        <v>0</v>
      </c>
      <c r="N41" s="17">
        <v>0</v>
      </c>
      <c r="O41" s="17">
        <v>0.0012674271229404308</v>
      </c>
      <c r="P41" s="18">
        <v>0</v>
      </c>
      <c r="Q41" s="243">
        <v>0.00025647601949217746</v>
      </c>
      <c r="R41" s="295" t="s">
        <v>376</v>
      </c>
    </row>
    <row r="42" spans="1:18" ht="15">
      <c r="A42" s="216">
        <v>70</v>
      </c>
      <c r="B42" s="207" t="s">
        <v>244</v>
      </c>
      <c r="C42" s="16">
        <v>0.005714285714285714</v>
      </c>
      <c r="D42" s="17">
        <v>0.0076077768385460695</v>
      </c>
      <c r="E42" s="17">
        <v>0.004901960784313725</v>
      </c>
      <c r="F42" s="18">
        <v>0</v>
      </c>
      <c r="G42" s="243">
        <v>0.0066166740185266875</v>
      </c>
      <c r="H42" s="19">
        <v>0.009612403100775194</v>
      </c>
      <c r="I42" s="17">
        <v>0.006463340739244597</v>
      </c>
      <c r="J42" s="17">
        <v>0.007558578987150416</v>
      </c>
      <c r="K42" s="18">
        <v>0</v>
      </c>
      <c r="L42" s="243">
        <v>0.007664846703065938</v>
      </c>
      <c r="M42" s="19">
        <v>0.007182761372705506</v>
      </c>
      <c r="N42" s="17">
        <v>0.008648648648648649</v>
      </c>
      <c r="O42" s="17">
        <v>0.010139416983523447</v>
      </c>
      <c r="P42" s="18">
        <v>0</v>
      </c>
      <c r="Q42" s="243">
        <v>0.008463708643241858</v>
      </c>
      <c r="R42" s="295" t="s">
        <v>377</v>
      </c>
    </row>
    <row r="43" spans="1:18" ht="15">
      <c r="A43" s="216">
        <v>71</v>
      </c>
      <c r="B43" s="207" t="s">
        <v>245</v>
      </c>
      <c r="C43" s="16">
        <v>0.03314285714285714</v>
      </c>
      <c r="D43" s="17">
        <v>0.03803888419273035</v>
      </c>
      <c r="E43" s="17">
        <v>0.0392156862745098</v>
      </c>
      <c r="F43" s="18">
        <v>0</v>
      </c>
      <c r="G43" s="243">
        <v>0.03617115130127922</v>
      </c>
      <c r="H43" s="19">
        <v>0.034108527131782945</v>
      </c>
      <c r="I43" s="17">
        <v>0.0414057766107857</v>
      </c>
      <c r="J43" s="17">
        <v>0.0491307634164777</v>
      </c>
      <c r="K43" s="18">
        <v>0.04</v>
      </c>
      <c r="L43" s="243">
        <v>0.04000419991600168</v>
      </c>
      <c r="M43" s="19">
        <v>0.052673583399840386</v>
      </c>
      <c r="N43" s="17">
        <v>0.053513513513513515</v>
      </c>
      <c r="O43" s="17">
        <v>0.044359949302915085</v>
      </c>
      <c r="P43" s="18">
        <v>0</v>
      </c>
      <c r="Q43" s="243">
        <v>0.0512952038984355</v>
      </c>
      <c r="R43" s="295" t="s">
        <v>378</v>
      </c>
    </row>
    <row r="44" spans="1:18" ht="28.5">
      <c r="A44" s="216">
        <v>72</v>
      </c>
      <c r="B44" s="207" t="s">
        <v>246</v>
      </c>
      <c r="C44" s="16">
        <v>0</v>
      </c>
      <c r="D44" s="17">
        <v>0</v>
      </c>
      <c r="E44" s="17">
        <v>0</v>
      </c>
      <c r="F44" s="18">
        <v>0</v>
      </c>
      <c r="G44" s="243">
        <v>0</v>
      </c>
      <c r="H44" s="19">
        <v>0</v>
      </c>
      <c r="I44" s="17">
        <v>0.0004039587962027873</v>
      </c>
      <c r="J44" s="17">
        <v>0</v>
      </c>
      <c r="K44" s="18">
        <v>0</v>
      </c>
      <c r="L44" s="243">
        <v>0.00020999580008399833</v>
      </c>
      <c r="M44" s="19">
        <v>0</v>
      </c>
      <c r="N44" s="17">
        <v>0</v>
      </c>
      <c r="O44" s="17">
        <v>0</v>
      </c>
      <c r="P44" s="18">
        <v>0</v>
      </c>
      <c r="Q44" s="243">
        <v>0</v>
      </c>
      <c r="R44" s="295" t="s">
        <v>379</v>
      </c>
    </row>
    <row r="45" spans="1:18" ht="15">
      <c r="A45" s="216">
        <v>73</v>
      </c>
      <c r="B45" s="207" t="s">
        <v>247</v>
      </c>
      <c r="C45" s="16">
        <v>0.002285714285714286</v>
      </c>
      <c r="D45" s="17">
        <v>0.00507185122569738</v>
      </c>
      <c r="E45" s="17">
        <v>0.004901960784313725</v>
      </c>
      <c r="F45" s="18">
        <v>0</v>
      </c>
      <c r="G45" s="243">
        <v>0.003970004411116012</v>
      </c>
      <c r="H45" s="19">
        <v>0.004031007751937985</v>
      </c>
      <c r="I45" s="17">
        <v>0.0038376085639264795</v>
      </c>
      <c r="J45" s="17">
        <v>0.0022675736961451248</v>
      </c>
      <c r="K45" s="18">
        <v>0</v>
      </c>
      <c r="L45" s="243">
        <v>0.003674926501469971</v>
      </c>
      <c r="M45" s="19">
        <v>0.004788507581803671</v>
      </c>
      <c r="N45" s="17">
        <v>0.0005405405405405405</v>
      </c>
      <c r="O45" s="17">
        <v>0.0038022813688212928</v>
      </c>
      <c r="P45" s="18">
        <v>0</v>
      </c>
      <c r="Q45" s="243">
        <v>0.0025647601949217746</v>
      </c>
      <c r="R45" s="295" t="s">
        <v>380</v>
      </c>
    </row>
    <row r="46" spans="1:18" ht="28.5">
      <c r="A46" s="216">
        <v>79</v>
      </c>
      <c r="B46" s="207" t="s">
        <v>248</v>
      </c>
      <c r="C46" s="16">
        <v>0.002285714285714286</v>
      </c>
      <c r="D46" s="17">
        <v>0.0008453085376162299</v>
      </c>
      <c r="E46" s="17">
        <v>0</v>
      </c>
      <c r="F46" s="18">
        <v>0</v>
      </c>
      <c r="G46" s="243">
        <v>0.0013233348037053375</v>
      </c>
      <c r="H46" s="19">
        <v>0.00124031007751938</v>
      </c>
      <c r="I46" s="17">
        <v>0.000605938194304181</v>
      </c>
      <c r="J46" s="17">
        <v>0.0007558578987150416</v>
      </c>
      <c r="K46" s="18">
        <v>0</v>
      </c>
      <c r="L46" s="243">
        <v>0.0008399832003359933</v>
      </c>
      <c r="M46" s="19">
        <v>0.0007980845969672786</v>
      </c>
      <c r="N46" s="17">
        <v>0.001081081081081081</v>
      </c>
      <c r="O46" s="17">
        <v>0.0012674271229404308</v>
      </c>
      <c r="P46" s="18">
        <v>0</v>
      </c>
      <c r="Q46" s="243">
        <v>0.0010259040779687098</v>
      </c>
      <c r="R46" s="295" t="s">
        <v>381</v>
      </c>
    </row>
    <row r="47" spans="1:18" ht="15">
      <c r="A47" s="216">
        <v>80</v>
      </c>
      <c r="B47" s="207" t="s">
        <v>249</v>
      </c>
      <c r="C47" s="16">
        <v>0</v>
      </c>
      <c r="D47" s="17">
        <v>0.00253592561284869</v>
      </c>
      <c r="E47" s="17">
        <v>0</v>
      </c>
      <c r="F47" s="18">
        <v>0</v>
      </c>
      <c r="G47" s="243">
        <v>0.0013233348037053375</v>
      </c>
      <c r="H47" s="19">
        <v>0.0027906976744186047</v>
      </c>
      <c r="I47" s="17">
        <v>0.0020197939810139365</v>
      </c>
      <c r="J47" s="17">
        <v>0.0007558578987150416</v>
      </c>
      <c r="K47" s="18">
        <v>0</v>
      </c>
      <c r="L47" s="243">
        <v>0.0020999580008399833</v>
      </c>
      <c r="M47" s="19">
        <v>0.004788507581803671</v>
      </c>
      <c r="N47" s="17">
        <v>0.002162162162162162</v>
      </c>
      <c r="O47" s="17">
        <v>0.0012674271229404308</v>
      </c>
      <c r="P47" s="18">
        <v>0</v>
      </c>
      <c r="Q47" s="243">
        <v>0.0028212362144139523</v>
      </c>
      <c r="R47" s="295" t="s">
        <v>382</v>
      </c>
    </row>
    <row r="48" spans="1:18" ht="15">
      <c r="A48" s="216">
        <v>81</v>
      </c>
      <c r="B48" s="207" t="s">
        <v>250</v>
      </c>
      <c r="C48" s="16">
        <v>0</v>
      </c>
      <c r="D48" s="17">
        <v>0</v>
      </c>
      <c r="E48" s="17">
        <v>0</v>
      </c>
      <c r="F48" s="18">
        <v>0</v>
      </c>
      <c r="G48" s="243">
        <v>0</v>
      </c>
      <c r="H48" s="19">
        <v>0.000310077519379845</v>
      </c>
      <c r="I48" s="17">
        <v>0.00020197939810139365</v>
      </c>
      <c r="J48" s="17">
        <v>0</v>
      </c>
      <c r="K48" s="18">
        <v>0</v>
      </c>
      <c r="L48" s="243">
        <v>0.00020999580008399833</v>
      </c>
      <c r="M48" s="19">
        <v>0.0015961691939345571</v>
      </c>
      <c r="N48" s="17">
        <v>0.002702702702702703</v>
      </c>
      <c r="O48" s="17">
        <v>0.0012674271229404308</v>
      </c>
      <c r="P48" s="18">
        <v>0</v>
      </c>
      <c r="Q48" s="243">
        <v>0.0020518081559374197</v>
      </c>
      <c r="R48" s="295" t="s">
        <v>383</v>
      </c>
    </row>
    <row r="49" spans="1:18" ht="15">
      <c r="A49" s="216">
        <v>82</v>
      </c>
      <c r="B49" s="207" t="s">
        <v>251</v>
      </c>
      <c r="C49" s="16">
        <v>0.001142857142857143</v>
      </c>
      <c r="D49" s="17">
        <v>0</v>
      </c>
      <c r="E49" s="17">
        <v>0</v>
      </c>
      <c r="F49" s="18">
        <v>0</v>
      </c>
      <c r="G49" s="243">
        <v>0.0004411116012351125</v>
      </c>
      <c r="H49" s="19">
        <v>0.00062015503875969</v>
      </c>
      <c r="I49" s="17">
        <v>0.0004039587962027873</v>
      </c>
      <c r="J49" s="17">
        <v>0</v>
      </c>
      <c r="K49" s="18">
        <v>0</v>
      </c>
      <c r="L49" s="243">
        <v>0.00041999160016799666</v>
      </c>
      <c r="M49" s="19">
        <v>0.0039904229848363925</v>
      </c>
      <c r="N49" s="17">
        <v>0.002162162162162162</v>
      </c>
      <c r="O49" s="17">
        <v>0</v>
      </c>
      <c r="P49" s="18">
        <v>0</v>
      </c>
      <c r="Q49" s="243">
        <v>0.0023082841754295974</v>
      </c>
      <c r="R49" s="295" t="s">
        <v>384</v>
      </c>
    </row>
    <row r="50" spans="1:18" ht="15">
      <c r="A50" s="216">
        <v>83</v>
      </c>
      <c r="B50" s="207" t="s">
        <v>252</v>
      </c>
      <c r="C50" s="16">
        <v>0.008</v>
      </c>
      <c r="D50" s="17">
        <v>0.005917159763313609</v>
      </c>
      <c r="E50" s="17">
        <v>0</v>
      </c>
      <c r="F50" s="18">
        <v>0</v>
      </c>
      <c r="G50" s="243">
        <v>0.0061755624172915745</v>
      </c>
      <c r="H50" s="19">
        <v>0.0031007751937984496</v>
      </c>
      <c r="I50" s="17">
        <v>0.0038376085639264795</v>
      </c>
      <c r="J50" s="17">
        <v>0.0045351473922902496</v>
      </c>
      <c r="K50" s="18">
        <v>0</v>
      </c>
      <c r="L50" s="243">
        <v>0.003674926501469971</v>
      </c>
      <c r="M50" s="19">
        <v>0.0023942537909018356</v>
      </c>
      <c r="N50" s="17">
        <v>0.002702702702702703</v>
      </c>
      <c r="O50" s="17">
        <v>0</v>
      </c>
      <c r="P50" s="18">
        <v>0</v>
      </c>
      <c r="Q50" s="243">
        <v>0.0020518081559374197</v>
      </c>
      <c r="R50" s="295" t="s">
        <v>385</v>
      </c>
    </row>
    <row r="51" spans="1:18" ht="28.5">
      <c r="A51" s="216">
        <v>89</v>
      </c>
      <c r="B51" s="207" t="s">
        <v>253</v>
      </c>
      <c r="C51" s="16">
        <v>0.009142857142857144</v>
      </c>
      <c r="D51" s="17">
        <v>0.00422654268808115</v>
      </c>
      <c r="E51" s="17">
        <v>0</v>
      </c>
      <c r="F51" s="18">
        <v>0</v>
      </c>
      <c r="G51" s="243">
        <v>0.005734450816056462</v>
      </c>
      <c r="H51" s="19">
        <v>0.010852713178294573</v>
      </c>
      <c r="I51" s="17">
        <v>0.007877196525954352</v>
      </c>
      <c r="J51" s="17">
        <v>0.006802721088435374</v>
      </c>
      <c r="K51" s="18">
        <v>0</v>
      </c>
      <c r="L51" s="243">
        <v>0.00871482570348593</v>
      </c>
      <c r="M51" s="19">
        <v>0.008778930566640064</v>
      </c>
      <c r="N51" s="17">
        <v>0.006486486486486486</v>
      </c>
      <c r="O51" s="17">
        <v>0.0063371356147021544</v>
      </c>
      <c r="P51" s="18">
        <v>0</v>
      </c>
      <c r="Q51" s="243">
        <v>0.00718132854578097</v>
      </c>
      <c r="R51" s="295" t="s">
        <v>386</v>
      </c>
    </row>
    <row r="52" spans="1:18" ht="15.75" thickBot="1">
      <c r="A52" s="218">
        <v>99</v>
      </c>
      <c r="B52" s="211" t="s">
        <v>254</v>
      </c>
      <c r="C52" s="20">
        <v>0.060571428571428575</v>
      </c>
      <c r="D52" s="21">
        <v>0.057480980557903634</v>
      </c>
      <c r="E52" s="21">
        <v>0.04411764705882353</v>
      </c>
      <c r="F52" s="22">
        <v>0.2</v>
      </c>
      <c r="G52" s="244">
        <v>0.05778561976179974</v>
      </c>
      <c r="H52" s="23">
        <v>0.0703875968992248</v>
      </c>
      <c r="I52" s="21">
        <v>0.06725913956776408</v>
      </c>
      <c r="J52" s="21">
        <v>0.049886621315192746</v>
      </c>
      <c r="K52" s="22">
        <v>0.12</v>
      </c>
      <c r="L52" s="244">
        <v>0.06604367912641747</v>
      </c>
      <c r="M52" s="23">
        <v>0.04628890662410216</v>
      </c>
      <c r="N52" s="21">
        <v>0.06054054054054054</v>
      </c>
      <c r="O52" s="21">
        <v>0.053231939163498096</v>
      </c>
      <c r="P52" s="22">
        <v>0.14285714285714285</v>
      </c>
      <c r="Q52" s="244">
        <v>0.0546293921518338</v>
      </c>
      <c r="R52" s="295" t="s">
        <v>387</v>
      </c>
    </row>
    <row r="53" spans="1:18" ht="15.75" thickBot="1">
      <c r="A53" s="353" t="s">
        <v>255</v>
      </c>
      <c r="B53" s="369"/>
      <c r="C53" s="24">
        <v>1</v>
      </c>
      <c r="D53" s="25">
        <v>1</v>
      </c>
      <c r="E53" s="25">
        <v>0.9999999999999998</v>
      </c>
      <c r="F53" s="26">
        <v>1</v>
      </c>
      <c r="G53" s="27">
        <v>1.0000000000000004</v>
      </c>
      <c r="H53" s="28">
        <v>0.9999999999999999</v>
      </c>
      <c r="I53" s="25">
        <v>1</v>
      </c>
      <c r="J53" s="25">
        <v>0.9999999999999999</v>
      </c>
      <c r="K53" s="26">
        <v>1</v>
      </c>
      <c r="L53" s="27">
        <v>1</v>
      </c>
      <c r="M53" s="28">
        <v>1.0000000000000002</v>
      </c>
      <c r="N53" s="25">
        <v>0.9999999999999999</v>
      </c>
      <c r="O53" s="25">
        <v>1.0000000000000004</v>
      </c>
      <c r="P53" s="26">
        <v>0.9999999999999998</v>
      </c>
      <c r="Q53" s="27">
        <v>1.0000000000000002</v>
      </c>
      <c r="R53" s="73"/>
    </row>
    <row r="54" spans="1:18" ht="15.75" thickBot="1">
      <c r="A54" s="247" t="s">
        <v>36</v>
      </c>
      <c r="B54" s="245" t="s">
        <v>256</v>
      </c>
      <c r="C54" s="177">
        <v>0.16914285714285715</v>
      </c>
      <c r="D54" s="178">
        <v>0.09213863060016907</v>
      </c>
      <c r="E54" s="178">
        <v>0.06862745098039216</v>
      </c>
      <c r="F54" s="179">
        <v>0.2</v>
      </c>
      <c r="G54" s="246">
        <v>0.1199823555359506</v>
      </c>
      <c r="H54" s="180">
        <v>0.22325581395348837</v>
      </c>
      <c r="I54" s="178">
        <v>0.11714805089880832</v>
      </c>
      <c r="J54" s="178">
        <v>0.09221466364323508</v>
      </c>
      <c r="K54" s="179">
        <v>0.04</v>
      </c>
      <c r="L54" s="246">
        <v>0.14941201175976482</v>
      </c>
      <c r="M54" s="180">
        <v>0.21069433359936154</v>
      </c>
      <c r="N54" s="178">
        <v>0.10702702702702703</v>
      </c>
      <c r="O54" s="178">
        <v>0.08998732572877059</v>
      </c>
      <c r="P54" s="179">
        <v>0.2857142857142857</v>
      </c>
      <c r="Q54" s="246">
        <v>0.13721467042831495</v>
      </c>
      <c r="R54" s="295" t="s">
        <v>388</v>
      </c>
    </row>
    <row r="55" spans="1:18" ht="15.75" thickBot="1">
      <c r="A55" s="427" t="s">
        <v>89</v>
      </c>
      <c r="B55" s="369"/>
      <c r="C55" s="24"/>
      <c r="D55" s="25"/>
      <c r="E55" s="25"/>
      <c r="F55" s="26"/>
      <c r="G55" s="27"/>
      <c r="H55" s="28"/>
      <c r="I55" s="25"/>
      <c r="J55" s="25"/>
      <c r="K55" s="26"/>
      <c r="L55" s="27"/>
      <c r="M55" s="28"/>
      <c r="N55" s="25"/>
      <c r="O55" s="25"/>
      <c r="P55" s="26"/>
      <c r="Q55" s="27"/>
      <c r="R55" s="296" t="s">
        <v>116</v>
      </c>
    </row>
    <row r="56" spans="1:17" ht="15">
      <c r="A56" s="88"/>
      <c r="B56" s="88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ht="33" customHeight="1">
      <c r="A58" s="401" t="s">
        <v>264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</row>
    <row r="59" spans="1:17" ht="15">
      <c r="A59" s="90" t="s">
        <v>96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</sheetData>
  <sheetProtection/>
  <mergeCells count="16"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3:B53"/>
    <mergeCell ref="A55:B55"/>
    <mergeCell ref="A58:Q5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6384" width="11.421875" style="69" customWidth="1"/>
  </cols>
  <sheetData>
    <row r="1" spans="1:12" ht="24.75" customHeight="1" thickBot="1" thickTop="1">
      <c r="A1" s="355" t="s">
        <v>441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19.5" customHeight="1" thickBot="1" thickTop="1">
      <c r="A2" s="385" t="s">
        <v>32</v>
      </c>
      <c r="B2" s="342" t="s">
        <v>261</v>
      </c>
      <c r="C2" s="379" t="s">
        <v>104</v>
      </c>
      <c r="D2" s="380"/>
      <c r="E2" s="380"/>
      <c r="F2" s="380"/>
      <c r="G2" s="381"/>
      <c r="H2" s="379" t="s">
        <v>105</v>
      </c>
      <c r="I2" s="380"/>
      <c r="J2" s="380"/>
      <c r="K2" s="380"/>
      <c r="L2" s="381"/>
    </row>
    <row r="3" spans="1:12" ht="19.5" customHeight="1" thickBot="1">
      <c r="A3" s="385"/>
      <c r="B3" s="343"/>
      <c r="C3" s="433" t="s">
        <v>103</v>
      </c>
      <c r="D3" s="394"/>
      <c r="E3" s="394"/>
      <c r="F3" s="394"/>
      <c r="G3" s="346" t="s">
        <v>89</v>
      </c>
      <c r="H3" s="393" t="s">
        <v>103</v>
      </c>
      <c r="I3" s="394"/>
      <c r="J3" s="394"/>
      <c r="K3" s="394"/>
      <c r="L3" s="436" t="s">
        <v>89</v>
      </c>
    </row>
    <row r="4" spans="1:12" ht="19.5" customHeight="1" thickBot="1">
      <c r="A4" s="385"/>
      <c r="B4" s="343"/>
      <c r="C4" s="6" t="s">
        <v>91</v>
      </c>
      <c r="D4" s="172" t="s">
        <v>92</v>
      </c>
      <c r="E4" s="172" t="s">
        <v>93</v>
      </c>
      <c r="F4" s="123" t="s">
        <v>94</v>
      </c>
      <c r="G4" s="435" t="s">
        <v>116</v>
      </c>
      <c r="H4" s="6" t="s">
        <v>91</v>
      </c>
      <c r="I4" s="172" t="s">
        <v>92</v>
      </c>
      <c r="J4" s="172" t="s">
        <v>93</v>
      </c>
      <c r="K4" s="123" t="s">
        <v>94</v>
      </c>
      <c r="L4" s="437" t="s">
        <v>116</v>
      </c>
    </row>
    <row r="5" spans="1:13" ht="28.5">
      <c r="A5" s="214">
        <v>10</v>
      </c>
      <c r="B5" s="203" t="s">
        <v>208</v>
      </c>
      <c r="C5" s="59">
        <v>0</v>
      </c>
      <c r="D5" s="96">
        <v>1</v>
      </c>
      <c r="E5" s="96">
        <v>0</v>
      </c>
      <c r="F5" s="173">
        <v>0</v>
      </c>
      <c r="G5" s="291">
        <v>1</v>
      </c>
      <c r="H5" s="59">
        <v>0</v>
      </c>
      <c r="I5" s="96">
        <v>0</v>
      </c>
      <c r="J5" s="96">
        <v>0</v>
      </c>
      <c r="K5" s="173">
        <v>0</v>
      </c>
      <c r="L5" s="292">
        <v>0</v>
      </c>
      <c r="M5" s="295" t="s">
        <v>344</v>
      </c>
    </row>
    <row r="6" spans="1:13" ht="15">
      <c r="A6" s="216">
        <v>11</v>
      </c>
      <c r="B6" s="207" t="s">
        <v>209</v>
      </c>
      <c r="C6" s="10">
        <v>0</v>
      </c>
      <c r="D6" s="7">
        <v>1</v>
      </c>
      <c r="E6" s="7">
        <v>0</v>
      </c>
      <c r="F6" s="42">
        <v>0</v>
      </c>
      <c r="G6" s="235">
        <v>1</v>
      </c>
      <c r="H6" s="10">
        <v>1</v>
      </c>
      <c r="I6" s="7">
        <v>0</v>
      </c>
      <c r="J6" s="7">
        <v>0</v>
      </c>
      <c r="K6" s="42">
        <v>0</v>
      </c>
      <c r="L6" s="236">
        <v>1</v>
      </c>
      <c r="M6" s="295" t="s">
        <v>345</v>
      </c>
    </row>
    <row r="7" spans="1:13" ht="15">
      <c r="A7" s="216">
        <v>12</v>
      </c>
      <c r="B7" s="207" t="s">
        <v>210</v>
      </c>
      <c r="C7" s="10">
        <v>0</v>
      </c>
      <c r="D7" s="7">
        <v>0</v>
      </c>
      <c r="E7" s="7">
        <v>0</v>
      </c>
      <c r="F7" s="42">
        <v>0</v>
      </c>
      <c r="G7" s="235">
        <v>0</v>
      </c>
      <c r="H7" s="10">
        <v>1</v>
      </c>
      <c r="I7" s="7">
        <v>0</v>
      </c>
      <c r="J7" s="7">
        <v>0</v>
      </c>
      <c r="K7" s="42">
        <v>0</v>
      </c>
      <c r="L7" s="236">
        <v>1</v>
      </c>
      <c r="M7" s="295" t="s">
        <v>346</v>
      </c>
    </row>
    <row r="8" spans="1:13" ht="15">
      <c r="A8" s="216">
        <v>13</v>
      </c>
      <c r="B8" s="207" t="s">
        <v>211</v>
      </c>
      <c r="C8" s="10">
        <v>2</v>
      </c>
      <c r="D8" s="7">
        <v>1</v>
      </c>
      <c r="E8" s="7">
        <v>1</v>
      </c>
      <c r="F8" s="42">
        <v>0</v>
      </c>
      <c r="G8" s="235">
        <v>4</v>
      </c>
      <c r="H8" s="10">
        <v>1</v>
      </c>
      <c r="I8" s="7">
        <v>0</v>
      </c>
      <c r="J8" s="7">
        <v>0</v>
      </c>
      <c r="K8" s="42">
        <v>0</v>
      </c>
      <c r="L8" s="236">
        <v>1</v>
      </c>
      <c r="M8" s="295" t="s">
        <v>347</v>
      </c>
    </row>
    <row r="9" spans="1:13" ht="15">
      <c r="A9" s="216">
        <v>14</v>
      </c>
      <c r="B9" s="207" t="s">
        <v>212</v>
      </c>
      <c r="C9" s="10">
        <v>4</v>
      </c>
      <c r="D9" s="7">
        <v>8</v>
      </c>
      <c r="E9" s="7">
        <v>3</v>
      </c>
      <c r="F9" s="42">
        <v>0</v>
      </c>
      <c r="G9" s="235">
        <v>15</v>
      </c>
      <c r="H9" s="10">
        <v>1</v>
      </c>
      <c r="I9" s="7">
        <v>2</v>
      </c>
      <c r="J9" s="7">
        <v>0</v>
      </c>
      <c r="K9" s="42">
        <v>0</v>
      </c>
      <c r="L9" s="236">
        <v>3</v>
      </c>
      <c r="M9" s="295" t="s">
        <v>348</v>
      </c>
    </row>
    <row r="10" spans="1:13" ht="15">
      <c r="A10" s="216">
        <v>15</v>
      </c>
      <c r="B10" s="207" t="s">
        <v>213</v>
      </c>
      <c r="C10" s="10">
        <v>1</v>
      </c>
      <c r="D10" s="7">
        <v>0</v>
      </c>
      <c r="E10" s="7">
        <v>0</v>
      </c>
      <c r="F10" s="42">
        <v>0</v>
      </c>
      <c r="G10" s="235">
        <v>1</v>
      </c>
      <c r="H10" s="10">
        <v>1</v>
      </c>
      <c r="I10" s="7">
        <v>0</v>
      </c>
      <c r="J10" s="7">
        <v>0</v>
      </c>
      <c r="K10" s="42">
        <v>0</v>
      </c>
      <c r="L10" s="236">
        <v>1</v>
      </c>
      <c r="M10" s="295" t="s">
        <v>349</v>
      </c>
    </row>
    <row r="11" spans="1:13" ht="28.5">
      <c r="A11" s="216">
        <v>16</v>
      </c>
      <c r="B11" s="207" t="s">
        <v>214</v>
      </c>
      <c r="C11" s="10">
        <v>4</v>
      </c>
      <c r="D11" s="7">
        <v>1</v>
      </c>
      <c r="E11" s="7">
        <v>0</v>
      </c>
      <c r="F11" s="42">
        <v>0</v>
      </c>
      <c r="G11" s="235">
        <v>5</v>
      </c>
      <c r="H11" s="10">
        <v>2</v>
      </c>
      <c r="I11" s="7">
        <v>0</v>
      </c>
      <c r="J11" s="7">
        <v>0</v>
      </c>
      <c r="K11" s="42">
        <v>0</v>
      </c>
      <c r="L11" s="236">
        <v>2</v>
      </c>
      <c r="M11" s="295" t="s">
        <v>350</v>
      </c>
    </row>
    <row r="12" spans="1:13" ht="28.5">
      <c r="A12" s="216">
        <v>17</v>
      </c>
      <c r="B12" s="207" t="s">
        <v>215</v>
      </c>
      <c r="C12" s="10">
        <v>1</v>
      </c>
      <c r="D12" s="7">
        <v>0</v>
      </c>
      <c r="E12" s="7">
        <v>0</v>
      </c>
      <c r="F12" s="42">
        <v>0</v>
      </c>
      <c r="G12" s="235">
        <v>1</v>
      </c>
      <c r="H12" s="10">
        <v>0</v>
      </c>
      <c r="I12" s="7">
        <v>0</v>
      </c>
      <c r="J12" s="7">
        <v>0</v>
      </c>
      <c r="K12" s="42">
        <v>0</v>
      </c>
      <c r="L12" s="236">
        <v>0</v>
      </c>
      <c r="M12" s="73" t="s">
        <v>445</v>
      </c>
    </row>
    <row r="13" spans="1:13" ht="28.5">
      <c r="A13" s="216">
        <v>19</v>
      </c>
      <c r="B13" s="207" t="s">
        <v>216</v>
      </c>
      <c r="C13" s="10">
        <v>15</v>
      </c>
      <c r="D13" s="7">
        <v>13</v>
      </c>
      <c r="E13" s="7">
        <v>3</v>
      </c>
      <c r="F13" s="42">
        <v>0</v>
      </c>
      <c r="G13" s="235">
        <v>31</v>
      </c>
      <c r="H13" s="10">
        <v>13</v>
      </c>
      <c r="I13" s="7">
        <v>9</v>
      </c>
      <c r="J13" s="7">
        <v>4</v>
      </c>
      <c r="K13" s="42">
        <v>0</v>
      </c>
      <c r="L13" s="236">
        <v>26</v>
      </c>
      <c r="M13" s="295" t="s">
        <v>351</v>
      </c>
    </row>
    <row r="14" spans="1:13" ht="15">
      <c r="A14" s="216">
        <v>20</v>
      </c>
      <c r="B14" s="207" t="s">
        <v>217</v>
      </c>
      <c r="C14" s="10">
        <v>0</v>
      </c>
      <c r="D14" s="7">
        <v>2</v>
      </c>
      <c r="E14" s="7">
        <v>0</v>
      </c>
      <c r="F14" s="42">
        <v>0</v>
      </c>
      <c r="G14" s="235">
        <v>2</v>
      </c>
      <c r="H14" s="10">
        <v>0</v>
      </c>
      <c r="I14" s="7">
        <v>1</v>
      </c>
      <c r="J14" s="7">
        <v>0</v>
      </c>
      <c r="K14" s="42">
        <v>0</v>
      </c>
      <c r="L14" s="236">
        <v>1</v>
      </c>
      <c r="M14" s="295" t="s">
        <v>352</v>
      </c>
    </row>
    <row r="15" spans="1:13" ht="15">
      <c r="A15" s="216">
        <v>21</v>
      </c>
      <c r="B15" s="207" t="s">
        <v>218</v>
      </c>
      <c r="C15" s="10">
        <v>0</v>
      </c>
      <c r="D15" s="7">
        <v>0</v>
      </c>
      <c r="E15" s="7">
        <v>0</v>
      </c>
      <c r="F15" s="42">
        <v>0</v>
      </c>
      <c r="G15" s="235">
        <v>0</v>
      </c>
      <c r="H15" s="10">
        <v>0</v>
      </c>
      <c r="I15" s="7">
        <v>0</v>
      </c>
      <c r="J15" s="7">
        <v>0</v>
      </c>
      <c r="K15" s="42">
        <v>0</v>
      </c>
      <c r="L15" s="236">
        <v>0</v>
      </c>
      <c r="M15" s="73" t="s">
        <v>389</v>
      </c>
    </row>
    <row r="16" spans="1:13" ht="15">
      <c r="A16" s="216">
        <v>22</v>
      </c>
      <c r="B16" s="207" t="s">
        <v>219</v>
      </c>
      <c r="C16" s="10">
        <v>0</v>
      </c>
      <c r="D16" s="7">
        <v>0</v>
      </c>
      <c r="E16" s="7">
        <v>0</v>
      </c>
      <c r="F16" s="42">
        <v>0</v>
      </c>
      <c r="G16" s="235">
        <v>0</v>
      </c>
      <c r="H16" s="10">
        <v>0</v>
      </c>
      <c r="I16" s="7">
        <v>0</v>
      </c>
      <c r="J16" s="7">
        <v>0</v>
      </c>
      <c r="K16" s="42">
        <v>0</v>
      </c>
      <c r="L16" s="236">
        <v>0</v>
      </c>
      <c r="M16" s="308" t="s">
        <v>390</v>
      </c>
    </row>
    <row r="17" spans="1:13" ht="15">
      <c r="A17" s="216">
        <v>23</v>
      </c>
      <c r="B17" s="207" t="s">
        <v>220</v>
      </c>
      <c r="C17" s="10">
        <v>1</v>
      </c>
      <c r="D17" s="7">
        <v>0</v>
      </c>
      <c r="E17" s="7">
        <v>0</v>
      </c>
      <c r="F17" s="42">
        <v>0</v>
      </c>
      <c r="G17" s="235">
        <v>1</v>
      </c>
      <c r="H17" s="10">
        <v>0</v>
      </c>
      <c r="I17" s="7">
        <v>0</v>
      </c>
      <c r="J17" s="7">
        <v>0</v>
      </c>
      <c r="K17" s="42">
        <v>0</v>
      </c>
      <c r="L17" s="236">
        <v>0</v>
      </c>
      <c r="M17" s="295" t="s">
        <v>353</v>
      </c>
    </row>
    <row r="18" spans="1:13" ht="28.5">
      <c r="A18" s="216">
        <v>29</v>
      </c>
      <c r="B18" s="207" t="s">
        <v>221</v>
      </c>
      <c r="C18" s="10">
        <v>4</v>
      </c>
      <c r="D18" s="7">
        <v>4</v>
      </c>
      <c r="E18" s="7">
        <v>0</v>
      </c>
      <c r="F18" s="42">
        <v>0</v>
      </c>
      <c r="G18" s="235">
        <v>8</v>
      </c>
      <c r="H18" s="10">
        <v>4</v>
      </c>
      <c r="I18" s="7">
        <v>3</v>
      </c>
      <c r="J18" s="7">
        <v>0</v>
      </c>
      <c r="K18" s="42">
        <v>0</v>
      </c>
      <c r="L18" s="236">
        <v>7</v>
      </c>
      <c r="M18" s="295" t="s">
        <v>354</v>
      </c>
    </row>
    <row r="19" spans="1:13" ht="28.5">
      <c r="A19" s="216">
        <v>30</v>
      </c>
      <c r="B19" s="207" t="s">
        <v>222</v>
      </c>
      <c r="C19" s="10">
        <v>94</v>
      </c>
      <c r="D19" s="7">
        <v>157</v>
      </c>
      <c r="E19" s="7">
        <v>55</v>
      </c>
      <c r="F19" s="42">
        <v>0</v>
      </c>
      <c r="G19" s="235">
        <v>306</v>
      </c>
      <c r="H19" s="10">
        <v>180</v>
      </c>
      <c r="I19" s="7">
        <v>182</v>
      </c>
      <c r="J19" s="7">
        <v>51</v>
      </c>
      <c r="K19" s="42">
        <v>0</v>
      </c>
      <c r="L19" s="236">
        <v>413</v>
      </c>
      <c r="M19" s="295" t="s">
        <v>355</v>
      </c>
    </row>
    <row r="20" spans="1:13" ht="15">
      <c r="A20" s="216">
        <v>31</v>
      </c>
      <c r="B20" s="207" t="s">
        <v>223</v>
      </c>
      <c r="C20" s="10">
        <v>479</v>
      </c>
      <c r="D20" s="7">
        <v>1090</v>
      </c>
      <c r="E20" s="7">
        <v>364</v>
      </c>
      <c r="F20" s="42">
        <v>1</v>
      </c>
      <c r="G20" s="235">
        <v>1934</v>
      </c>
      <c r="H20" s="10">
        <v>713</v>
      </c>
      <c r="I20" s="7">
        <v>795</v>
      </c>
      <c r="J20" s="7">
        <v>276</v>
      </c>
      <c r="K20" s="42">
        <v>1</v>
      </c>
      <c r="L20" s="236">
        <v>1785</v>
      </c>
      <c r="M20" s="295" t="s">
        <v>356</v>
      </c>
    </row>
    <row r="21" spans="1:13" ht="15">
      <c r="A21" s="216">
        <v>32</v>
      </c>
      <c r="B21" s="207" t="s">
        <v>224</v>
      </c>
      <c r="C21" s="10">
        <v>149</v>
      </c>
      <c r="D21" s="7">
        <v>246</v>
      </c>
      <c r="E21" s="7">
        <v>83</v>
      </c>
      <c r="F21" s="42">
        <v>0</v>
      </c>
      <c r="G21" s="235">
        <v>478</v>
      </c>
      <c r="H21" s="10">
        <v>85</v>
      </c>
      <c r="I21" s="7">
        <v>115</v>
      </c>
      <c r="J21" s="7">
        <v>27</v>
      </c>
      <c r="K21" s="42">
        <v>0</v>
      </c>
      <c r="L21" s="236">
        <v>227</v>
      </c>
      <c r="M21" s="295" t="s">
        <v>357</v>
      </c>
    </row>
    <row r="22" spans="1:13" ht="28.5">
      <c r="A22" s="216">
        <v>39</v>
      </c>
      <c r="B22" s="207" t="s">
        <v>225</v>
      </c>
      <c r="C22" s="10">
        <v>20</v>
      </c>
      <c r="D22" s="7">
        <v>27</v>
      </c>
      <c r="E22" s="7">
        <v>7</v>
      </c>
      <c r="F22" s="42">
        <v>0</v>
      </c>
      <c r="G22" s="235">
        <v>54</v>
      </c>
      <c r="H22" s="10">
        <v>31</v>
      </c>
      <c r="I22" s="7">
        <v>26</v>
      </c>
      <c r="J22" s="7">
        <v>10</v>
      </c>
      <c r="K22" s="42">
        <v>0</v>
      </c>
      <c r="L22" s="236">
        <v>67</v>
      </c>
      <c r="M22" s="295" t="s">
        <v>358</v>
      </c>
    </row>
    <row r="23" spans="1:13" ht="15">
      <c r="A23" s="216">
        <v>40</v>
      </c>
      <c r="B23" s="207" t="s">
        <v>226</v>
      </c>
      <c r="C23" s="10">
        <v>112</v>
      </c>
      <c r="D23" s="7">
        <v>205</v>
      </c>
      <c r="E23" s="7">
        <v>76</v>
      </c>
      <c r="F23" s="42">
        <v>4</v>
      </c>
      <c r="G23" s="235">
        <v>397</v>
      </c>
      <c r="H23" s="10">
        <v>184</v>
      </c>
      <c r="I23" s="7">
        <v>189</v>
      </c>
      <c r="J23" s="7">
        <v>63</v>
      </c>
      <c r="K23" s="42">
        <v>2</v>
      </c>
      <c r="L23" s="236">
        <v>438</v>
      </c>
      <c r="M23" s="295" t="s">
        <v>359</v>
      </c>
    </row>
    <row r="24" spans="1:13" ht="15">
      <c r="A24" s="216">
        <v>41</v>
      </c>
      <c r="B24" s="207" t="s">
        <v>227</v>
      </c>
      <c r="C24" s="10">
        <v>9</v>
      </c>
      <c r="D24" s="7">
        <v>22</v>
      </c>
      <c r="E24" s="7">
        <v>6</v>
      </c>
      <c r="F24" s="42">
        <v>0</v>
      </c>
      <c r="G24" s="235">
        <v>37</v>
      </c>
      <c r="H24" s="10">
        <v>5</v>
      </c>
      <c r="I24" s="7">
        <v>10</v>
      </c>
      <c r="J24" s="7">
        <v>2</v>
      </c>
      <c r="K24" s="42">
        <v>0</v>
      </c>
      <c r="L24" s="236">
        <v>17</v>
      </c>
      <c r="M24" s="295" t="s">
        <v>360</v>
      </c>
    </row>
    <row r="25" spans="1:13" ht="15">
      <c r="A25" s="216">
        <v>42</v>
      </c>
      <c r="B25" s="207" t="s">
        <v>228</v>
      </c>
      <c r="C25" s="10">
        <v>12</v>
      </c>
      <c r="D25" s="7">
        <v>27</v>
      </c>
      <c r="E25" s="7">
        <v>4</v>
      </c>
      <c r="F25" s="42">
        <v>0</v>
      </c>
      <c r="G25" s="235">
        <v>43</v>
      </c>
      <c r="H25" s="10">
        <v>29</v>
      </c>
      <c r="I25" s="7">
        <v>22</v>
      </c>
      <c r="J25" s="7">
        <v>4</v>
      </c>
      <c r="K25" s="42">
        <v>0</v>
      </c>
      <c r="L25" s="236">
        <v>55</v>
      </c>
      <c r="M25" s="295" t="s">
        <v>361</v>
      </c>
    </row>
    <row r="26" spans="1:13" ht="15">
      <c r="A26" s="216">
        <v>43</v>
      </c>
      <c r="B26" s="207" t="s">
        <v>229</v>
      </c>
      <c r="C26" s="10">
        <v>2</v>
      </c>
      <c r="D26" s="7">
        <v>7</v>
      </c>
      <c r="E26" s="7">
        <v>1</v>
      </c>
      <c r="F26" s="42">
        <v>0</v>
      </c>
      <c r="G26" s="235">
        <v>10</v>
      </c>
      <c r="H26" s="10">
        <v>7</v>
      </c>
      <c r="I26" s="7">
        <v>9</v>
      </c>
      <c r="J26" s="7">
        <v>0</v>
      </c>
      <c r="K26" s="42">
        <v>0</v>
      </c>
      <c r="L26" s="236">
        <v>16</v>
      </c>
      <c r="M26" s="295" t="s">
        <v>362</v>
      </c>
    </row>
    <row r="27" spans="1:13" ht="15">
      <c r="A27" s="216">
        <v>44</v>
      </c>
      <c r="B27" s="207" t="s">
        <v>230</v>
      </c>
      <c r="C27" s="10">
        <v>411</v>
      </c>
      <c r="D27" s="7">
        <v>863</v>
      </c>
      <c r="E27" s="7">
        <v>251</v>
      </c>
      <c r="F27" s="42">
        <v>4</v>
      </c>
      <c r="G27" s="235">
        <v>1529</v>
      </c>
      <c r="H27" s="10">
        <v>724</v>
      </c>
      <c r="I27" s="7">
        <v>809</v>
      </c>
      <c r="J27" s="7">
        <v>187</v>
      </c>
      <c r="K27" s="42">
        <v>4</v>
      </c>
      <c r="L27" s="236">
        <v>1724</v>
      </c>
      <c r="M27" s="295" t="s">
        <v>363</v>
      </c>
    </row>
    <row r="28" spans="1:13" ht="28.5">
      <c r="A28" s="216">
        <v>45</v>
      </c>
      <c r="B28" s="207" t="s">
        <v>231</v>
      </c>
      <c r="C28" s="10">
        <v>394</v>
      </c>
      <c r="D28" s="7">
        <v>770</v>
      </c>
      <c r="E28" s="7">
        <v>224</v>
      </c>
      <c r="F28" s="42">
        <v>9</v>
      </c>
      <c r="G28" s="235">
        <v>1397</v>
      </c>
      <c r="H28" s="10">
        <v>438</v>
      </c>
      <c r="I28" s="7">
        <v>597</v>
      </c>
      <c r="J28" s="7">
        <v>125</v>
      </c>
      <c r="K28" s="42">
        <v>3</v>
      </c>
      <c r="L28" s="236">
        <v>1163</v>
      </c>
      <c r="M28" s="295" t="s">
        <v>364</v>
      </c>
    </row>
    <row r="29" spans="1:13" ht="28.5">
      <c r="A29" s="216">
        <v>49</v>
      </c>
      <c r="B29" s="207" t="s">
        <v>232</v>
      </c>
      <c r="C29" s="10">
        <v>20</v>
      </c>
      <c r="D29" s="7">
        <v>65</v>
      </c>
      <c r="E29" s="7">
        <v>14</v>
      </c>
      <c r="F29" s="42">
        <v>1</v>
      </c>
      <c r="G29" s="235">
        <v>100</v>
      </c>
      <c r="H29" s="10">
        <v>33</v>
      </c>
      <c r="I29" s="7">
        <v>32</v>
      </c>
      <c r="J29" s="7">
        <v>8</v>
      </c>
      <c r="K29" s="42">
        <v>0</v>
      </c>
      <c r="L29" s="236">
        <v>73</v>
      </c>
      <c r="M29" s="295" t="s">
        <v>365</v>
      </c>
    </row>
    <row r="30" spans="1:13" ht="15">
      <c r="A30" s="216">
        <v>50</v>
      </c>
      <c r="B30" s="207" t="s">
        <v>233</v>
      </c>
      <c r="C30" s="10">
        <v>4</v>
      </c>
      <c r="D30" s="7">
        <v>6</v>
      </c>
      <c r="E30" s="7">
        <v>2</v>
      </c>
      <c r="F30" s="42">
        <v>0</v>
      </c>
      <c r="G30" s="235">
        <v>12</v>
      </c>
      <c r="H30" s="10">
        <v>3</v>
      </c>
      <c r="I30" s="7">
        <v>8</v>
      </c>
      <c r="J30" s="7">
        <v>1</v>
      </c>
      <c r="K30" s="42">
        <v>0</v>
      </c>
      <c r="L30" s="236">
        <v>12</v>
      </c>
      <c r="M30" s="295" t="s">
        <v>366</v>
      </c>
    </row>
    <row r="31" spans="1:13" ht="15">
      <c r="A31" s="216">
        <v>51</v>
      </c>
      <c r="B31" s="207" t="s">
        <v>234</v>
      </c>
      <c r="C31" s="10">
        <v>7</v>
      </c>
      <c r="D31" s="7">
        <v>6</v>
      </c>
      <c r="E31" s="7">
        <v>2</v>
      </c>
      <c r="F31" s="42">
        <v>0</v>
      </c>
      <c r="G31" s="235">
        <v>15</v>
      </c>
      <c r="H31" s="10">
        <v>2</v>
      </c>
      <c r="I31" s="7">
        <v>1</v>
      </c>
      <c r="J31" s="7">
        <v>0</v>
      </c>
      <c r="K31" s="42">
        <v>0</v>
      </c>
      <c r="L31" s="236">
        <v>3</v>
      </c>
      <c r="M31" s="295" t="s">
        <v>367</v>
      </c>
    </row>
    <row r="32" spans="1:13" ht="15">
      <c r="A32" s="216">
        <v>52</v>
      </c>
      <c r="B32" s="207" t="s">
        <v>235</v>
      </c>
      <c r="C32" s="10">
        <v>6</v>
      </c>
      <c r="D32" s="7">
        <v>2</v>
      </c>
      <c r="E32" s="7">
        <v>1</v>
      </c>
      <c r="F32" s="42">
        <v>0</v>
      </c>
      <c r="G32" s="235">
        <v>9</v>
      </c>
      <c r="H32" s="10">
        <v>3</v>
      </c>
      <c r="I32" s="7">
        <v>1</v>
      </c>
      <c r="J32" s="7">
        <v>0</v>
      </c>
      <c r="K32" s="42">
        <v>0</v>
      </c>
      <c r="L32" s="236">
        <v>4</v>
      </c>
      <c r="M32" s="295" t="s">
        <v>368</v>
      </c>
    </row>
    <row r="33" spans="1:13" ht="15">
      <c r="A33" s="216">
        <v>53</v>
      </c>
      <c r="B33" s="207" t="s">
        <v>236</v>
      </c>
      <c r="C33" s="10">
        <v>118</v>
      </c>
      <c r="D33" s="7">
        <v>280</v>
      </c>
      <c r="E33" s="7">
        <v>89</v>
      </c>
      <c r="F33" s="42">
        <v>0</v>
      </c>
      <c r="G33" s="235">
        <v>487</v>
      </c>
      <c r="H33" s="10">
        <v>148</v>
      </c>
      <c r="I33" s="7">
        <v>193</v>
      </c>
      <c r="J33" s="7">
        <v>56</v>
      </c>
      <c r="K33" s="42">
        <v>0</v>
      </c>
      <c r="L33" s="236">
        <v>397</v>
      </c>
      <c r="M33" s="295" t="s">
        <v>369</v>
      </c>
    </row>
    <row r="34" spans="1:13" ht="28.5">
      <c r="A34" s="216">
        <v>59</v>
      </c>
      <c r="B34" s="207" t="s">
        <v>237</v>
      </c>
      <c r="C34" s="10">
        <v>13</v>
      </c>
      <c r="D34" s="7">
        <v>15</v>
      </c>
      <c r="E34" s="7">
        <v>4</v>
      </c>
      <c r="F34" s="42">
        <v>0</v>
      </c>
      <c r="G34" s="235">
        <v>32</v>
      </c>
      <c r="H34" s="10">
        <v>8</v>
      </c>
      <c r="I34" s="7">
        <v>8</v>
      </c>
      <c r="J34" s="7">
        <v>6</v>
      </c>
      <c r="K34" s="42">
        <v>1</v>
      </c>
      <c r="L34" s="236">
        <v>23</v>
      </c>
      <c r="M34" s="295" t="s">
        <v>370</v>
      </c>
    </row>
    <row r="35" spans="1:13" ht="15">
      <c r="A35" s="216">
        <v>60</v>
      </c>
      <c r="B35" s="207" t="s">
        <v>238</v>
      </c>
      <c r="C35" s="10">
        <v>2</v>
      </c>
      <c r="D35" s="7">
        <v>1</v>
      </c>
      <c r="E35" s="7">
        <v>0</v>
      </c>
      <c r="F35" s="42">
        <v>0</v>
      </c>
      <c r="G35" s="235">
        <v>3</v>
      </c>
      <c r="H35" s="10">
        <v>1</v>
      </c>
      <c r="I35" s="7">
        <v>1</v>
      </c>
      <c r="J35" s="7">
        <v>1</v>
      </c>
      <c r="K35" s="42">
        <v>0</v>
      </c>
      <c r="L35" s="236">
        <v>3</v>
      </c>
      <c r="M35" s="295" t="s">
        <v>371</v>
      </c>
    </row>
    <row r="36" spans="1:13" ht="15">
      <c r="A36" s="216">
        <v>61</v>
      </c>
      <c r="B36" s="207" t="s">
        <v>239</v>
      </c>
      <c r="C36" s="10">
        <v>1</v>
      </c>
      <c r="D36" s="7">
        <v>6</v>
      </c>
      <c r="E36" s="7">
        <v>2</v>
      </c>
      <c r="F36" s="42">
        <v>0</v>
      </c>
      <c r="G36" s="235">
        <v>9</v>
      </c>
      <c r="H36" s="10">
        <v>3</v>
      </c>
      <c r="I36" s="7">
        <v>2</v>
      </c>
      <c r="J36" s="7">
        <v>2</v>
      </c>
      <c r="K36" s="42">
        <v>0</v>
      </c>
      <c r="L36" s="236">
        <v>7</v>
      </c>
      <c r="M36" s="295" t="s">
        <v>372</v>
      </c>
    </row>
    <row r="37" spans="1:13" ht="15">
      <c r="A37" s="216">
        <v>62</v>
      </c>
      <c r="B37" s="207" t="s">
        <v>240</v>
      </c>
      <c r="C37" s="10">
        <v>1</v>
      </c>
      <c r="D37" s="7">
        <v>3</v>
      </c>
      <c r="E37" s="7">
        <v>2</v>
      </c>
      <c r="F37" s="42">
        <v>0</v>
      </c>
      <c r="G37" s="235">
        <v>6</v>
      </c>
      <c r="H37" s="10">
        <v>2</v>
      </c>
      <c r="I37" s="7">
        <v>5</v>
      </c>
      <c r="J37" s="7">
        <v>1</v>
      </c>
      <c r="K37" s="42">
        <v>0</v>
      </c>
      <c r="L37" s="236">
        <v>8</v>
      </c>
      <c r="M37" s="295" t="s">
        <v>373</v>
      </c>
    </row>
    <row r="38" spans="1:13" ht="15">
      <c r="A38" s="216">
        <v>63</v>
      </c>
      <c r="B38" s="207" t="s">
        <v>241</v>
      </c>
      <c r="C38" s="10">
        <v>18</v>
      </c>
      <c r="D38" s="7">
        <v>32</v>
      </c>
      <c r="E38" s="7">
        <v>4</v>
      </c>
      <c r="F38" s="42">
        <v>0</v>
      </c>
      <c r="G38" s="235">
        <v>54</v>
      </c>
      <c r="H38" s="10">
        <v>12</v>
      </c>
      <c r="I38" s="7">
        <v>14</v>
      </c>
      <c r="J38" s="7">
        <v>3</v>
      </c>
      <c r="K38" s="42">
        <v>0</v>
      </c>
      <c r="L38" s="236">
        <v>29</v>
      </c>
      <c r="M38" s="295" t="s">
        <v>374</v>
      </c>
    </row>
    <row r="39" spans="1:13" ht="15">
      <c r="A39" s="216">
        <v>64</v>
      </c>
      <c r="B39" s="207" t="s">
        <v>242</v>
      </c>
      <c r="C39" s="10">
        <v>0</v>
      </c>
      <c r="D39" s="7">
        <v>0</v>
      </c>
      <c r="E39" s="7">
        <v>0</v>
      </c>
      <c r="F39" s="42">
        <v>0</v>
      </c>
      <c r="G39" s="235">
        <v>0</v>
      </c>
      <c r="H39" s="10">
        <v>0</v>
      </c>
      <c r="I39" s="7">
        <v>0</v>
      </c>
      <c r="J39" s="7">
        <v>0</v>
      </c>
      <c r="K39" s="42">
        <v>0</v>
      </c>
      <c r="L39" s="236">
        <v>0</v>
      </c>
      <c r="M39" s="295" t="s">
        <v>375</v>
      </c>
    </row>
    <row r="40" spans="1:13" ht="28.5">
      <c r="A40" s="216">
        <v>69</v>
      </c>
      <c r="B40" s="207" t="s">
        <v>243</v>
      </c>
      <c r="C40" s="10">
        <v>0</v>
      </c>
      <c r="D40" s="7">
        <v>1</v>
      </c>
      <c r="E40" s="7">
        <v>0</v>
      </c>
      <c r="F40" s="42">
        <v>0</v>
      </c>
      <c r="G40" s="235">
        <v>1</v>
      </c>
      <c r="H40" s="10">
        <v>3</v>
      </c>
      <c r="I40" s="7">
        <v>1</v>
      </c>
      <c r="J40" s="7">
        <v>1</v>
      </c>
      <c r="K40" s="42">
        <v>0</v>
      </c>
      <c r="L40" s="236">
        <v>5</v>
      </c>
      <c r="M40" s="295" t="s">
        <v>376</v>
      </c>
    </row>
    <row r="41" spans="1:13" ht="15">
      <c r="A41" s="216">
        <v>70</v>
      </c>
      <c r="B41" s="207" t="s">
        <v>244</v>
      </c>
      <c r="C41" s="10">
        <v>19</v>
      </c>
      <c r="D41" s="7">
        <v>30</v>
      </c>
      <c r="E41" s="7">
        <v>9</v>
      </c>
      <c r="F41" s="42">
        <v>0</v>
      </c>
      <c r="G41" s="235">
        <v>58</v>
      </c>
      <c r="H41" s="10">
        <v>25</v>
      </c>
      <c r="I41" s="7">
        <v>26</v>
      </c>
      <c r="J41" s="7">
        <v>9</v>
      </c>
      <c r="K41" s="42">
        <v>0</v>
      </c>
      <c r="L41" s="236">
        <v>60</v>
      </c>
      <c r="M41" s="295" t="s">
        <v>377</v>
      </c>
    </row>
    <row r="42" spans="1:13" ht="15">
      <c r="A42" s="216">
        <v>71</v>
      </c>
      <c r="B42" s="207" t="s">
        <v>245</v>
      </c>
      <c r="C42" s="10">
        <v>83</v>
      </c>
      <c r="D42" s="7">
        <v>183</v>
      </c>
      <c r="E42" s="7">
        <v>55</v>
      </c>
      <c r="F42" s="42">
        <v>1</v>
      </c>
      <c r="G42" s="235">
        <v>322</v>
      </c>
      <c r="H42" s="10">
        <v>118</v>
      </c>
      <c r="I42" s="7">
        <v>164</v>
      </c>
      <c r="J42" s="7">
        <v>53</v>
      </c>
      <c r="K42" s="42">
        <v>0</v>
      </c>
      <c r="L42" s="236">
        <v>335</v>
      </c>
      <c r="M42" s="295" t="s">
        <v>378</v>
      </c>
    </row>
    <row r="43" spans="1:13" ht="28.5">
      <c r="A43" s="216">
        <v>72</v>
      </c>
      <c r="B43" s="207" t="s">
        <v>246</v>
      </c>
      <c r="C43" s="10">
        <v>0</v>
      </c>
      <c r="D43" s="7">
        <v>2</v>
      </c>
      <c r="E43" s="7">
        <v>0</v>
      </c>
      <c r="F43" s="42">
        <v>0</v>
      </c>
      <c r="G43" s="235">
        <v>2</v>
      </c>
      <c r="H43" s="10">
        <v>0</v>
      </c>
      <c r="I43" s="7">
        <v>0</v>
      </c>
      <c r="J43" s="7">
        <v>0</v>
      </c>
      <c r="K43" s="42">
        <v>0</v>
      </c>
      <c r="L43" s="236">
        <v>0</v>
      </c>
      <c r="M43" s="295" t="s">
        <v>379</v>
      </c>
    </row>
    <row r="44" spans="1:13" ht="15">
      <c r="A44" s="216">
        <v>73</v>
      </c>
      <c r="B44" s="207" t="s">
        <v>247</v>
      </c>
      <c r="C44" s="10">
        <v>10</v>
      </c>
      <c r="D44" s="7">
        <v>16</v>
      </c>
      <c r="E44" s="7">
        <v>4</v>
      </c>
      <c r="F44" s="42">
        <v>0</v>
      </c>
      <c r="G44" s="235">
        <v>30</v>
      </c>
      <c r="H44" s="10">
        <v>11</v>
      </c>
      <c r="I44" s="7">
        <v>10</v>
      </c>
      <c r="J44" s="7">
        <v>3</v>
      </c>
      <c r="K44" s="42">
        <v>0</v>
      </c>
      <c r="L44" s="236">
        <v>24</v>
      </c>
      <c r="M44" s="295" t="s">
        <v>380</v>
      </c>
    </row>
    <row r="45" spans="1:13" ht="28.5">
      <c r="A45" s="216">
        <v>79</v>
      </c>
      <c r="B45" s="207" t="s">
        <v>248</v>
      </c>
      <c r="C45" s="10">
        <v>2</v>
      </c>
      <c r="D45" s="7">
        <v>4</v>
      </c>
      <c r="E45" s="7">
        <v>1</v>
      </c>
      <c r="F45" s="42">
        <v>0</v>
      </c>
      <c r="G45" s="235">
        <v>7</v>
      </c>
      <c r="H45" s="10">
        <v>5</v>
      </c>
      <c r="I45" s="7">
        <v>2</v>
      </c>
      <c r="J45" s="7">
        <v>1</v>
      </c>
      <c r="K45" s="42">
        <v>0</v>
      </c>
      <c r="L45" s="236">
        <v>8</v>
      </c>
      <c r="M45" s="295" t="s">
        <v>381</v>
      </c>
    </row>
    <row r="46" spans="1:13" ht="15">
      <c r="A46" s="216">
        <v>80</v>
      </c>
      <c r="B46" s="207" t="s">
        <v>249</v>
      </c>
      <c r="C46" s="10">
        <v>5</v>
      </c>
      <c r="D46" s="7">
        <v>8</v>
      </c>
      <c r="E46" s="7">
        <v>1</v>
      </c>
      <c r="F46" s="42">
        <v>0</v>
      </c>
      <c r="G46" s="235">
        <v>14</v>
      </c>
      <c r="H46" s="10">
        <v>9</v>
      </c>
      <c r="I46" s="7">
        <v>9</v>
      </c>
      <c r="J46" s="7">
        <v>1</v>
      </c>
      <c r="K46" s="42">
        <v>0</v>
      </c>
      <c r="L46" s="236">
        <v>19</v>
      </c>
      <c r="M46" s="295" t="s">
        <v>382</v>
      </c>
    </row>
    <row r="47" spans="1:13" ht="15">
      <c r="A47" s="216">
        <v>81</v>
      </c>
      <c r="B47" s="207" t="s">
        <v>250</v>
      </c>
      <c r="C47" s="10">
        <v>2</v>
      </c>
      <c r="D47" s="7">
        <v>5</v>
      </c>
      <c r="E47" s="7">
        <v>1</v>
      </c>
      <c r="F47" s="42">
        <v>0</v>
      </c>
      <c r="G47" s="235">
        <v>8</v>
      </c>
      <c r="H47" s="10">
        <v>1</v>
      </c>
      <c r="I47" s="7">
        <v>1</v>
      </c>
      <c r="J47" s="7">
        <v>0</v>
      </c>
      <c r="K47" s="42">
        <v>0</v>
      </c>
      <c r="L47" s="236">
        <v>2</v>
      </c>
      <c r="M47" s="295" t="s">
        <v>383</v>
      </c>
    </row>
    <row r="48" spans="1:13" ht="15">
      <c r="A48" s="216">
        <v>82</v>
      </c>
      <c r="B48" s="207" t="s">
        <v>251</v>
      </c>
      <c r="C48" s="10">
        <v>5</v>
      </c>
      <c r="D48" s="7">
        <v>3</v>
      </c>
      <c r="E48" s="7">
        <v>0</v>
      </c>
      <c r="F48" s="42">
        <v>0</v>
      </c>
      <c r="G48" s="235">
        <v>8</v>
      </c>
      <c r="H48" s="10">
        <v>3</v>
      </c>
      <c r="I48" s="7">
        <v>3</v>
      </c>
      <c r="J48" s="7">
        <v>0</v>
      </c>
      <c r="K48" s="42">
        <v>0</v>
      </c>
      <c r="L48" s="236">
        <v>6</v>
      </c>
      <c r="M48" s="295" t="s">
        <v>384</v>
      </c>
    </row>
    <row r="49" spans="1:13" ht="15">
      <c r="A49" s="216">
        <v>83</v>
      </c>
      <c r="B49" s="207" t="s">
        <v>252</v>
      </c>
      <c r="C49" s="10">
        <v>12</v>
      </c>
      <c r="D49" s="7">
        <v>12</v>
      </c>
      <c r="E49" s="7">
        <v>5</v>
      </c>
      <c r="F49" s="42">
        <v>0</v>
      </c>
      <c r="G49" s="235">
        <v>29</v>
      </c>
      <c r="H49" s="10">
        <v>8</v>
      </c>
      <c r="I49" s="7">
        <v>19</v>
      </c>
      <c r="J49" s="7">
        <v>1</v>
      </c>
      <c r="K49" s="42">
        <v>0</v>
      </c>
      <c r="L49" s="236">
        <v>28</v>
      </c>
      <c r="M49" s="295" t="s">
        <v>385</v>
      </c>
    </row>
    <row r="50" spans="1:13" ht="28.5">
      <c r="A50" s="216">
        <v>89</v>
      </c>
      <c r="B50" s="207" t="s">
        <v>253</v>
      </c>
      <c r="C50" s="10">
        <v>17</v>
      </c>
      <c r="D50" s="7">
        <v>27</v>
      </c>
      <c r="E50" s="7">
        <v>7</v>
      </c>
      <c r="F50" s="42">
        <v>0</v>
      </c>
      <c r="G50" s="235">
        <v>51</v>
      </c>
      <c r="H50" s="10">
        <v>35</v>
      </c>
      <c r="I50" s="7">
        <v>29</v>
      </c>
      <c r="J50" s="7">
        <v>7</v>
      </c>
      <c r="K50" s="42">
        <v>0</v>
      </c>
      <c r="L50" s="236">
        <v>71</v>
      </c>
      <c r="M50" s="295" t="s">
        <v>386</v>
      </c>
    </row>
    <row r="51" spans="1:13" ht="15.75" thickBot="1">
      <c r="A51" s="218">
        <v>99</v>
      </c>
      <c r="B51" s="211" t="s">
        <v>254</v>
      </c>
      <c r="C51" s="11">
        <v>133</v>
      </c>
      <c r="D51" s="8">
        <v>294</v>
      </c>
      <c r="E51" s="8">
        <v>66</v>
      </c>
      <c r="F51" s="43">
        <v>2</v>
      </c>
      <c r="G51" s="237">
        <v>495</v>
      </c>
      <c r="H51" s="11">
        <v>191</v>
      </c>
      <c r="I51" s="8">
        <v>217</v>
      </c>
      <c r="J51" s="8">
        <v>50</v>
      </c>
      <c r="K51" s="43">
        <v>3</v>
      </c>
      <c r="L51" s="238">
        <v>461</v>
      </c>
      <c r="M51" s="295" t="s">
        <v>387</v>
      </c>
    </row>
    <row r="52" spans="1:13" ht="15.75" thickBot="1">
      <c r="A52" s="353" t="s">
        <v>255</v>
      </c>
      <c r="B52" s="369"/>
      <c r="C52" s="44">
        <v>2192</v>
      </c>
      <c r="D52" s="45">
        <v>4446</v>
      </c>
      <c r="E52" s="45">
        <v>1347</v>
      </c>
      <c r="F52" s="46">
        <v>22</v>
      </c>
      <c r="G52" s="47">
        <v>8007</v>
      </c>
      <c r="H52" s="44">
        <v>3044</v>
      </c>
      <c r="I52" s="45">
        <v>3515</v>
      </c>
      <c r="J52" s="45">
        <v>953</v>
      </c>
      <c r="K52" s="46">
        <v>14</v>
      </c>
      <c r="L52" s="48">
        <v>7526</v>
      </c>
      <c r="M52" s="73"/>
    </row>
    <row r="53" spans="1:13" ht="15.75" thickBot="1">
      <c r="A53" s="226" t="s">
        <v>36</v>
      </c>
      <c r="B53" s="200" t="s">
        <v>256</v>
      </c>
      <c r="C53" s="72">
        <v>439</v>
      </c>
      <c r="D53" s="104">
        <v>454</v>
      </c>
      <c r="E53" s="104">
        <v>118</v>
      </c>
      <c r="F53" s="174">
        <v>3</v>
      </c>
      <c r="G53" s="239">
        <v>1014</v>
      </c>
      <c r="H53" s="72">
        <v>657</v>
      </c>
      <c r="I53" s="104">
        <v>433</v>
      </c>
      <c r="J53" s="104">
        <v>86</v>
      </c>
      <c r="K53" s="174">
        <v>1</v>
      </c>
      <c r="L53" s="240">
        <v>1177</v>
      </c>
      <c r="M53" s="295" t="s">
        <v>388</v>
      </c>
    </row>
    <row r="54" spans="1:13" ht="15.75" thickBot="1">
      <c r="A54" s="427" t="s">
        <v>89</v>
      </c>
      <c r="B54" s="369"/>
      <c r="C54" s="12">
        <v>2631</v>
      </c>
      <c r="D54" s="106">
        <v>4900</v>
      </c>
      <c r="E54" s="106">
        <v>1465</v>
      </c>
      <c r="F54" s="107">
        <v>25</v>
      </c>
      <c r="G54" s="175">
        <v>9021</v>
      </c>
      <c r="H54" s="12">
        <v>3701</v>
      </c>
      <c r="I54" s="106">
        <v>3948</v>
      </c>
      <c r="J54" s="106">
        <v>1039</v>
      </c>
      <c r="K54" s="107">
        <v>15</v>
      </c>
      <c r="L54" s="176">
        <v>8703</v>
      </c>
      <c r="M54" s="296" t="s">
        <v>116</v>
      </c>
    </row>
    <row r="55" spans="1:12" ht="15">
      <c r="A55" s="88"/>
      <c r="B55" s="88"/>
      <c r="C55" s="127">
        <f aca="true" t="shared" si="0" ref="C55:L55">SUM(C52:C53)</f>
        <v>2631</v>
      </c>
      <c r="D55" s="127">
        <f t="shared" si="0"/>
        <v>4900</v>
      </c>
      <c r="E55" s="127">
        <f t="shared" si="0"/>
        <v>1465</v>
      </c>
      <c r="F55" s="127">
        <f t="shared" si="0"/>
        <v>25</v>
      </c>
      <c r="G55" s="127">
        <f t="shared" si="0"/>
        <v>9021</v>
      </c>
      <c r="H55" s="127">
        <f t="shared" si="0"/>
        <v>3701</v>
      </c>
      <c r="I55" s="127">
        <f t="shared" si="0"/>
        <v>3948</v>
      </c>
      <c r="J55" s="127">
        <f t="shared" si="0"/>
        <v>1039</v>
      </c>
      <c r="K55" s="127">
        <f t="shared" si="0"/>
        <v>15</v>
      </c>
      <c r="L55" s="127">
        <f t="shared" si="0"/>
        <v>8703</v>
      </c>
    </row>
    <row r="56" spans="1:17" ht="15">
      <c r="A56" s="89" t="s">
        <v>95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133"/>
      <c r="M56" s="90"/>
      <c r="N56" s="90"/>
      <c r="O56" s="90"/>
      <c r="P56" s="90"/>
      <c r="Q56" s="90"/>
    </row>
    <row r="57" spans="1:12" ht="45" customHeight="1">
      <c r="A57" s="401" t="s">
        <v>264</v>
      </c>
      <c r="B57" s="401"/>
      <c r="C57" s="401"/>
      <c r="D57" s="401"/>
      <c r="E57" s="401"/>
      <c r="F57" s="401"/>
      <c r="G57" s="401"/>
      <c r="H57" s="165"/>
      <c r="I57" s="165"/>
      <c r="J57" s="165"/>
      <c r="K57" s="74"/>
      <c r="L57" s="74"/>
    </row>
    <row r="58" spans="1:12" ht="15">
      <c r="A58" s="90" t="s">
        <v>96</v>
      </c>
      <c r="B58" s="90"/>
      <c r="C58" s="90"/>
      <c r="D58" s="90"/>
      <c r="E58" s="90"/>
      <c r="F58" s="90"/>
      <c r="G58" s="90"/>
      <c r="H58" s="74"/>
      <c r="I58" s="74"/>
      <c r="J58" s="74"/>
      <c r="K58" s="74"/>
      <c r="L58" s="74"/>
    </row>
    <row r="59" spans="1:12" ht="39" customHeight="1">
      <c r="A59" s="401" t="s">
        <v>106</v>
      </c>
      <c r="B59" s="434"/>
      <c r="C59" s="434"/>
      <c r="D59" s="434"/>
      <c r="E59" s="434"/>
      <c r="F59" s="434"/>
      <c r="G59" s="434"/>
      <c r="H59" s="74"/>
      <c r="I59" s="74"/>
      <c r="J59" s="74"/>
      <c r="K59" s="74"/>
      <c r="L59" s="74"/>
    </row>
    <row r="60" spans="1:12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</sheetData>
  <sheetProtection/>
  <mergeCells count="13">
    <mergeCell ref="A52:B52"/>
    <mergeCell ref="A54:B54"/>
    <mergeCell ref="A57:G57"/>
    <mergeCell ref="A59:G59"/>
    <mergeCell ref="A1:L1"/>
    <mergeCell ref="A2:A4"/>
    <mergeCell ref="B2:B4"/>
    <mergeCell ref="C2:G2"/>
    <mergeCell ref="H2:L2"/>
    <mergeCell ref="C3:F3"/>
    <mergeCell ref="G3:G4"/>
    <mergeCell ref="H3:K3"/>
    <mergeCell ref="L3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2" width="12.00390625" style="69" customWidth="1"/>
    <col min="13" max="16384" width="11.421875" style="69" customWidth="1"/>
  </cols>
  <sheetData>
    <row r="1" spans="1:12" ht="24.75" customHeight="1" thickBot="1" thickTop="1">
      <c r="A1" s="355" t="s">
        <v>442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19.5" customHeight="1" thickBot="1" thickTop="1">
      <c r="A2" s="385" t="s">
        <v>32</v>
      </c>
      <c r="B2" s="342" t="s">
        <v>261</v>
      </c>
      <c r="C2" s="438" t="s">
        <v>104</v>
      </c>
      <c r="D2" s="439"/>
      <c r="E2" s="439"/>
      <c r="F2" s="439"/>
      <c r="G2" s="440"/>
      <c r="H2" s="438" t="s">
        <v>105</v>
      </c>
      <c r="I2" s="439"/>
      <c r="J2" s="439"/>
      <c r="K2" s="439"/>
      <c r="L2" s="440"/>
    </row>
    <row r="3" spans="1:12" ht="19.5" customHeight="1" thickBot="1">
      <c r="A3" s="385"/>
      <c r="B3" s="343"/>
      <c r="C3" s="441" t="s">
        <v>103</v>
      </c>
      <c r="D3" s="442"/>
      <c r="E3" s="442"/>
      <c r="F3" s="442"/>
      <c r="G3" s="443" t="s">
        <v>89</v>
      </c>
      <c r="H3" s="441" t="s">
        <v>103</v>
      </c>
      <c r="I3" s="442"/>
      <c r="J3" s="442"/>
      <c r="K3" s="442"/>
      <c r="L3" s="445" t="s">
        <v>89</v>
      </c>
    </row>
    <row r="4" spans="1:12" ht="19.5" customHeight="1" thickBot="1">
      <c r="A4" s="385"/>
      <c r="B4" s="343"/>
      <c r="C4" s="167" t="s">
        <v>91</v>
      </c>
      <c r="D4" s="168" t="s">
        <v>92</v>
      </c>
      <c r="E4" s="168" t="s">
        <v>93</v>
      </c>
      <c r="F4" s="169" t="s">
        <v>94</v>
      </c>
      <c r="G4" s="444" t="s">
        <v>116</v>
      </c>
      <c r="H4" s="167" t="s">
        <v>91</v>
      </c>
      <c r="I4" s="168" t="s">
        <v>92</v>
      </c>
      <c r="J4" s="168" t="s">
        <v>93</v>
      </c>
      <c r="K4" s="169" t="s">
        <v>94</v>
      </c>
      <c r="L4" s="446" t="s">
        <v>116</v>
      </c>
    </row>
    <row r="5" spans="1:13" ht="28.5">
      <c r="A5" s="214">
        <v>10</v>
      </c>
      <c r="B5" s="203" t="s">
        <v>208</v>
      </c>
      <c r="C5" s="92">
        <v>0</v>
      </c>
      <c r="D5" s="93">
        <v>0.0002249212775528565</v>
      </c>
      <c r="E5" s="93">
        <v>0</v>
      </c>
      <c r="F5" s="170">
        <v>0</v>
      </c>
      <c r="G5" s="293">
        <v>0.00012489072061945796</v>
      </c>
      <c r="H5" s="92">
        <v>0</v>
      </c>
      <c r="I5" s="93">
        <v>0</v>
      </c>
      <c r="J5" s="93">
        <v>0</v>
      </c>
      <c r="K5" s="170">
        <v>0</v>
      </c>
      <c r="L5" s="294">
        <v>0</v>
      </c>
      <c r="M5" s="295" t="s">
        <v>344</v>
      </c>
    </row>
    <row r="6" spans="1:13" ht="15">
      <c r="A6" s="216">
        <v>11</v>
      </c>
      <c r="B6" s="207" t="s">
        <v>209</v>
      </c>
      <c r="C6" s="16">
        <v>0</v>
      </c>
      <c r="D6" s="17">
        <v>0.0002249212775528565</v>
      </c>
      <c r="E6" s="17">
        <v>0</v>
      </c>
      <c r="F6" s="49">
        <v>0</v>
      </c>
      <c r="G6" s="227">
        <v>0.00012489072061945796</v>
      </c>
      <c r="H6" s="16">
        <v>0.000328515111695138</v>
      </c>
      <c r="I6" s="17">
        <v>0</v>
      </c>
      <c r="J6" s="17">
        <v>0</v>
      </c>
      <c r="K6" s="49">
        <v>0</v>
      </c>
      <c r="L6" s="228">
        <v>0.00013287270794578793</v>
      </c>
      <c r="M6" s="295" t="s">
        <v>345</v>
      </c>
    </row>
    <row r="7" spans="1:13" ht="15">
      <c r="A7" s="216">
        <v>12</v>
      </c>
      <c r="B7" s="207" t="s">
        <v>210</v>
      </c>
      <c r="C7" s="16">
        <v>0</v>
      </c>
      <c r="D7" s="17">
        <v>0</v>
      </c>
      <c r="E7" s="17">
        <v>0</v>
      </c>
      <c r="F7" s="49">
        <v>0</v>
      </c>
      <c r="G7" s="227">
        <v>0</v>
      </c>
      <c r="H7" s="16">
        <v>0.000328515111695138</v>
      </c>
      <c r="I7" s="17">
        <v>0</v>
      </c>
      <c r="J7" s="17">
        <v>0</v>
      </c>
      <c r="K7" s="49">
        <v>0</v>
      </c>
      <c r="L7" s="228">
        <v>0.00013287270794578793</v>
      </c>
      <c r="M7" s="295" t="s">
        <v>346</v>
      </c>
    </row>
    <row r="8" spans="1:13" ht="15">
      <c r="A8" s="216">
        <v>13</v>
      </c>
      <c r="B8" s="207" t="s">
        <v>211</v>
      </c>
      <c r="C8" s="16">
        <v>0.0009124087591240876</v>
      </c>
      <c r="D8" s="17">
        <v>0.0002249212775528565</v>
      </c>
      <c r="E8" s="17">
        <v>0.0007423904974016332</v>
      </c>
      <c r="F8" s="49">
        <v>0</v>
      </c>
      <c r="G8" s="227">
        <v>0.0004995628824778319</v>
      </c>
      <c r="H8" s="16">
        <v>0.000328515111695138</v>
      </c>
      <c r="I8" s="17">
        <v>0</v>
      </c>
      <c r="J8" s="17">
        <v>0</v>
      </c>
      <c r="K8" s="49">
        <v>0</v>
      </c>
      <c r="L8" s="228">
        <v>0.00013287270794578793</v>
      </c>
      <c r="M8" s="295" t="s">
        <v>347</v>
      </c>
    </row>
    <row r="9" spans="1:13" ht="15">
      <c r="A9" s="216">
        <v>14</v>
      </c>
      <c r="B9" s="207" t="s">
        <v>212</v>
      </c>
      <c r="C9" s="16">
        <v>0.0018248175182481751</v>
      </c>
      <c r="D9" s="17">
        <v>0.001799370220422852</v>
      </c>
      <c r="E9" s="17">
        <v>0.0022271714922048997</v>
      </c>
      <c r="F9" s="49">
        <v>0</v>
      </c>
      <c r="G9" s="227">
        <v>0.0018733608092918695</v>
      </c>
      <c r="H9" s="16">
        <v>0.000328515111695138</v>
      </c>
      <c r="I9" s="17">
        <v>0.0005689900426742532</v>
      </c>
      <c r="J9" s="17">
        <v>0</v>
      </c>
      <c r="K9" s="49">
        <v>0</v>
      </c>
      <c r="L9" s="228">
        <v>0.0003986181238373638</v>
      </c>
      <c r="M9" s="295" t="s">
        <v>348</v>
      </c>
    </row>
    <row r="10" spans="1:13" ht="15">
      <c r="A10" s="216">
        <v>15</v>
      </c>
      <c r="B10" s="207" t="s">
        <v>213</v>
      </c>
      <c r="C10" s="16">
        <v>0.0004562043795620438</v>
      </c>
      <c r="D10" s="17">
        <v>0</v>
      </c>
      <c r="E10" s="17">
        <v>0</v>
      </c>
      <c r="F10" s="49">
        <v>0</v>
      </c>
      <c r="G10" s="227">
        <v>0.00012489072061945796</v>
      </c>
      <c r="H10" s="16">
        <v>0.000328515111695138</v>
      </c>
      <c r="I10" s="17">
        <v>0</v>
      </c>
      <c r="J10" s="17">
        <v>0</v>
      </c>
      <c r="K10" s="49">
        <v>0</v>
      </c>
      <c r="L10" s="228">
        <v>0.00013287270794578793</v>
      </c>
      <c r="M10" s="295" t="s">
        <v>349</v>
      </c>
    </row>
    <row r="11" spans="1:13" ht="28.5">
      <c r="A11" s="216">
        <v>16</v>
      </c>
      <c r="B11" s="207" t="s">
        <v>214</v>
      </c>
      <c r="C11" s="16">
        <v>0.0018248175182481751</v>
      </c>
      <c r="D11" s="17">
        <v>0.0002249212775528565</v>
      </c>
      <c r="E11" s="17">
        <v>0</v>
      </c>
      <c r="F11" s="49">
        <v>0</v>
      </c>
      <c r="G11" s="227">
        <v>0.0006244536030972898</v>
      </c>
      <c r="H11" s="16">
        <v>0.000657030223390276</v>
      </c>
      <c r="I11" s="17">
        <v>0</v>
      </c>
      <c r="J11" s="17">
        <v>0</v>
      </c>
      <c r="K11" s="49">
        <v>0</v>
      </c>
      <c r="L11" s="228">
        <v>0.00026574541589157585</v>
      </c>
      <c r="M11" s="295" t="s">
        <v>350</v>
      </c>
    </row>
    <row r="12" spans="1:13" ht="28.5">
      <c r="A12" s="216">
        <v>17</v>
      </c>
      <c r="B12" s="207" t="s">
        <v>215</v>
      </c>
      <c r="C12" s="16">
        <v>0.0004562043795620438</v>
      </c>
      <c r="D12" s="17">
        <v>0</v>
      </c>
      <c r="E12" s="17">
        <v>0</v>
      </c>
      <c r="F12" s="49">
        <v>0</v>
      </c>
      <c r="G12" s="227">
        <v>0.00012489072061945796</v>
      </c>
      <c r="H12" s="16">
        <v>0</v>
      </c>
      <c r="I12" s="17">
        <v>0</v>
      </c>
      <c r="J12" s="17">
        <v>0</v>
      </c>
      <c r="K12" s="49">
        <v>0</v>
      </c>
      <c r="L12" s="228">
        <v>0</v>
      </c>
      <c r="M12" s="73"/>
    </row>
    <row r="13" spans="1:13" ht="28.5">
      <c r="A13" s="216">
        <v>19</v>
      </c>
      <c r="B13" s="207" t="s">
        <v>216</v>
      </c>
      <c r="C13" s="16">
        <v>0.006843065693430657</v>
      </c>
      <c r="D13" s="17">
        <v>0.0029239766081871343</v>
      </c>
      <c r="E13" s="17">
        <v>0.0022271714922048997</v>
      </c>
      <c r="F13" s="49">
        <v>0</v>
      </c>
      <c r="G13" s="227">
        <v>0.003871612339203197</v>
      </c>
      <c r="H13" s="16">
        <v>0.0042706964520367935</v>
      </c>
      <c r="I13" s="17">
        <v>0.0025604551920341396</v>
      </c>
      <c r="J13" s="17">
        <v>0.004197271773347324</v>
      </c>
      <c r="K13" s="49">
        <v>0</v>
      </c>
      <c r="L13" s="228">
        <v>0.0034546904065904864</v>
      </c>
      <c r="M13" s="295" t="s">
        <v>351</v>
      </c>
    </row>
    <row r="14" spans="1:13" ht="15">
      <c r="A14" s="216">
        <v>20</v>
      </c>
      <c r="B14" s="207" t="s">
        <v>217</v>
      </c>
      <c r="C14" s="16">
        <v>0</v>
      </c>
      <c r="D14" s="17">
        <v>0.000449842555105713</v>
      </c>
      <c r="E14" s="17">
        <v>0</v>
      </c>
      <c r="F14" s="49">
        <v>0</v>
      </c>
      <c r="G14" s="227">
        <v>0.00024978144123891593</v>
      </c>
      <c r="H14" s="16">
        <v>0</v>
      </c>
      <c r="I14" s="17">
        <v>0.0002844950213371266</v>
      </c>
      <c r="J14" s="17">
        <v>0</v>
      </c>
      <c r="K14" s="49">
        <v>0</v>
      </c>
      <c r="L14" s="228">
        <v>0.00013287270794578793</v>
      </c>
      <c r="M14" s="295" t="s">
        <v>352</v>
      </c>
    </row>
    <row r="15" spans="1:13" ht="15">
      <c r="A15" s="216">
        <v>21</v>
      </c>
      <c r="B15" s="207" t="s">
        <v>218</v>
      </c>
      <c r="C15" s="16">
        <v>0</v>
      </c>
      <c r="D15" s="17">
        <v>0</v>
      </c>
      <c r="E15" s="17">
        <v>0</v>
      </c>
      <c r="F15" s="49">
        <v>0</v>
      </c>
      <c r="G15" s="227">
        <v>0</v>
      </c>
      <c r="H15" s="16">
        <v>0</v>
      </c>
      <c r="I15" s="17">
        <v>0</v>
      </c>
      <c r="J15" s="17">
        <v>0</v>
      </c>
      <c r="K15" s="49">
        <v>0</v>
      </c>
      <c r="L15" s="228">
        <v>0</v>
      </c>
      <c r="M15" s="73" t="s">
        <v>389</v>
      </c>
    </row>
    <row r="16" spans="1:13" ht="15">
      <c r="A16" s="216">
        <v>22</v>
      </c>
      <c r="B16" s="207" t="s">
        <v>219</v>
      </c>
      <c r="C16" s="16">
        <v>0</v>
      </c>
      <c r="D16" s="17">
        <v>0</v>
      </c>
      <c r="E16" s="17">
        <v>0</v>
      </c>
      <c r="F16" s="49">
        <v>0</v>
      </c>
      <c r="G16" s="227">
        <v>0</v>
      </c>
      <c r="H16" s="16">
        <v>0</v>
      </c>
      <c r="I16" s="17">
        <v>0</v>
      </c>
      <c r="J16" s="17">
        <v>0</v>
      </c>
      <c r="K16" s="49">
        <v>0</v>
      </c>
      <c r="L16" s="228">
        <v>0</v>
      </c>
      <c r="M16" s="73"/>
    </row>
    <row r="17" spans="1:13" ht="15">
      <c r="A17" s="216">
        <v>23</v>
      </c>
      <c r="B17" s="207" t="s">
        <v>220</v>
      </c>
      <c r="C17" s="16">
        <v>0.0004562043795620438</v>
      </c>
      <c r="D17" s="17">
        <v>0</v>
      </c>
      <c r="E17" s="17">
        <v>0</v>
      </c>
      <c r="F17" s="49">
        <v>0</v>
      </c>
      <c r="G17" s="227">
        <v>0.00012489072061945796</v>
      </c>
      <c r="H17" s="16">
        <v>0</v>
      </c>
      <c r="I17" s="17">
        <v>0</v>
      </c>
      <c r="J17" s="17">
        <v>0</v>
      </c>
      <c r="K17" s="49">
        <v>0</v>
      </c>
      <c r="L17" s="228">
        <v>0</v>
      </c>
      <c r="M17" s="295" t="s">
        <v>353</v>
      </c>
    </row>
    <row r="18" spans="1:13" ht="28.5">
      <c r="A18" s="216">
        <v>29</v>
      </c>
      <c r="B18" s="207" t="s">
        <v>221</v>
      </c>
      <c r="C18" s="16">
        <v>0.0018248175182481751</v>
      </c>
      <c r="D18" s="17">
        <v>0.000899685110211426</v>
      </c>
      <c r="E18" s="17">
        <v>0</v>
      </c>
      <c r="F18" s="49">
        <v>0</v>
      </c>
      <c r="G18" s="227">
        <v>0.0009991257649556637</v>
      </c>
      <c r="H18" s="16">
        <v>0.001314060446780552</v>
      </c>
      <c r="I18" s="17">
        <v>0.0008534850640113798</v>
      </c>
      <c r="J18" s="17">
        <v>0</v>
      </c>
      <c r="K18" s="49">
        <v>0</v>
      </c>
      <c r="L18" s="228">
        <v>0.0009301089556205156</v>
      </c>
      <c r="M18" s="295" t="s">
        <v>354</v>
      </c>
    </row>
    <row r="19" spans="1:13" ht="28.5">
      <c r="A19" s="216">
        <v>30</v>
      </c>
      <c r="B19" s="207" t="s">
        <v>222</v>
      </c>
      <c r="C19" s="16">
        <v>0.04288321167883212</v>
      </c>
      <c r="D19" s="17">
        <v>0.03531264057579847</v>
      </c>
      <c r="E19" s="17">
        <v>0.04083147735708983</v>
      </c>
      <c r="F19" s="49">
        <v>0</v>
      </c>
      <c r="G19" s="227">
        <v>0.03821656050955414</v>
      </c>
      <c r="H19" s="16">
        <v>0.05913272010512484</v>
      </c>
      <c r="I19" s="17">
        <v>0.051778093883357044</v>
      </c>
      <c r="J19" s="17">
        <v>0.053515215110178385</v>
      </c>
      <c r="K19" s="49">
        <v>0</v>
      </c>
      <c r="L19" s="228">
        <v>0.054876428381610415</v>
      </c>
      <c r="M19" s="295" t="s">
        <v>355</v>
      </c>
    </row>
    <row r="20" spans="1:13" ht="15">
      <c r="A20" s="216">
        <v>31</v>
      </c>
      <c r="B20" s="207" t="s">
        <v>223</v>
      </c>
      <c r="C20" s="16">
        <v>0.21852189781021897</v>
      </c>
      <c r="D20" s="17">
        <v>0.2451641925326136</v>
      </c>
      <c r="E20" s="17">
        <v>0.2702301410541945</v>
      </c>
      <c r="F20" s="49">
        <v>0.045454545454545456</v>
      </c>
      <c r="G20" s="227">
        <v>0.24153865367803173</v>
      </c>
      <c r="H20" s="16">
        <v>0.23423127463863339</v>
      </c>
      <c r="I20" s="17">
        <v>0.22617354196301565</v>
      </c>
      <c r="J20" s="17">
        <v>0.28961175236096537</v>
      </c>
      <c r="K20" s="49">
        <v>0.07142857142857142</v>
      </c>
      <c r="L20" s="228">
        <v>0.23717778368323147</v>
      </c>
      <c r="M20" s="295" t="s">
        <v>356</v>
      </c>
    </row>
    <row r="21" spans="1:13" ht="15">
      <c r="A21" s="216">
        <v>32</v>
      </c>
      <c r="B21" s="207" t="s">
        <v>224</v>
      </c>
      <c r="C21" s="16">
        <v>0.06797445255474452</v>
      </c>
      <c r="D21" s="17">
        <v>0.0553306342780027</v>
      </c>
      <c r="E21" s="17">
        <v>0.06161841128433556</v>
      </c>
      <c r="F21" s="49">
        <v>0</v>
      </c>
      <c r="G21" s="227">
        <v>0.059697764456100914</v>
      </c>
      <c r="H21" s="16">
        <v>0.027923784494086726</v>
      </c>
      <c r="I21" s="17">
        <v>0.032716927453769556</v>
      </c>
      <c r="J21" s="17">
        <v>0.02833158447009444</v>
      </c>
      <c r="K21" s="49">
        <v>0</v>
      </c>
      <c r="L21" s="228">
        <v>0.030162104703693862</v>
      </c>
      <c r="M21" s="295" t="s">
        <v>357</v>
      </c>
    </row>
    <row r="22" spans="1:13" ht="28.5">
      <c r="A22" s="216">
        <v>39</v>
      </c>
      <c r="B22" s="207" t="s">
        <v>225</v>
      </c>
      <c r="C22" s="16">
        <v>0.009124087591240875</v>
      </c>
      <c r="D22" s="17">
        <v>0.006072874493927126</v>
      </c>
      <c r="E22" s="17">
        <v>0.005196733481811433</v>
      </c>
      <c r="F22" s="49">
        <v>0</v>
      </c>
      <c r="G22" s="227">
        <v>0.0067440989134507304</v>
      </c>
      <c r="H22" s="16">
        <v>0.010183968462549276</v>
      </c>
      <c r="I22" s="17">
        <v>0.007396870554765292</v>
      </c>
      <c r="J22" s="17">
        <v>0.01049317943336831</v>
      </c>
      <c r="K22" s="49">
        <v>0</v>
      </c>
      <c r="L22" s="228">
        <v>0.008902471432367791</v>
      </c>
      <c r="M22" s="295" t="s">
        <v>358</v>
      </c>
    </row>
    <row r="23" spans="1:13" ht="15">
      <c r="A23" s="216">
        <v>40</v>
      </c>
      <c r="B23" s="207" t="s">
        <v>226</v>
      </c>
      <c r="C23" s="16">
        <v>0.051094890510948905</v>
      </c>
      <c r="D23" s="17">
        <v>0.04610886189833558</v>
      </c>
      <c r="E23" s="17">
        <v>0.05642167780252413</v>
      </c>
      <c r="F23" s="49">
        <v>0.18181818181818182</v>
      </c>
      <c r="G23" s="227">
        <v>0.04958161608592482</v>
      </c>
      <c r="H23" s="16">
        <v>0.06044678055190539</v>
      </c>
      <c r="I23" s="17">
        <v>0.05376955903271693</v>
      </c>
      <c r="J23" s="17">
        <v>0.06610703043022036</v>
      </c>
      <c r="K23" s="49">
        <v>0.14285714285714285</v>
      </c>
      <c r="L23" s="228">
        <v>0.05819824608025512</v>
      </c>
      <c r="M23" s="295" t="s">
        <v>359</v>
      </c>
    </row>
    <row r="24" spans="1:13" ht="15">
      <c r="A24" s="216">
        <v>41</v>
      </c>
      <c r="B24" s="207" t="s">
        <v>227</v>
      </c>
      <c r="C24" s="16">
        <v>0.004105839416058394</v>
      </c>
      <c r="D24" s="17">
        <v>0.004948268106162843</v>
      </c>
      <c r="E24" s="17">
        <v>0.004454342984409799</v>
      </c>
      <c r="F24" s="49">
        <v>0</v>
      </c>
      <c r="G24" s="227">
        <v>0.004620956662919945</v>
      </c>
      <c r="H24" s="16">
        <v>0.0016425755584756898</v>
      </c>
      <c r="I24" s="17">
        <v>0.002844950213371266</v>
      </c>
      <c r="J24" s="17">
        <v>0.002098635886673662</v>
      </c>
      <c r="K24" s="49">
        <v>0</v>
      </c>
      <c r="L24" s="228">
        <v>0.002258836035078395</v>
      </c>
      <c r="M24" s="295" t="s">
        <v>360</v>
      </c>
    </row>
    <row r="25" spans="1:13" ht="15">
      <c r="A25" s="216">
        <v>42</v>
      </c>
      <c r="B25" s="207" t="s">
        <v>228</v>
      </c>
      <c r="C25" s="16">
        <v>0.005474452554744526</v>
      </c>
      <c r="D25" s="17">
        <v>0.006072874493927126</v>
      </c>
      <c r="E25" s="17">
        <v>0.002969561989606533</v>
      </c>
      <c r="F25" s="49">
        <v>0</v>
      </c>
      <c r="G25" s="227">
        <v>0.005370300986636693</v>
      </c>
      <c r="H25" s="16">
        <v>0.009526938239159002</v>
      </c>
      <c r="I25" s="17">
        <v>0.006258890469416785</v>
      </c>
      <c r="J25" s="17">
        <v>0.004197271773347324</v>
      </c>
      <c r="K25" s="49">
        <v>0</v>
      </c>
      <c r="L25" s="228">
        <v>0.007307998937018337</v>
      </c>
      <c r="M25" s="295" t="s">
        <v>361</v>
      </c>
    </row>
    <row r="26" spans="1:13" ht="15">
      <c r="A26" s="216">
        <v>43</v>
      </c>
      <c r="B26" s="207" t="s">
        <v>229</v>
      </c>
      <c r="C26" s="16">
        <v>0.0009124087591240876</v>
      </c>
      <c r="D26" s="17">
        <v>0.0015744489428699954</v>
      </c>
      <c r="E26" s="17">
        <v>0.0007423904974016332</v>
      </c>
      <c r="F26" s="49">
        <v>0</v>
      </c>
      <c r="G26" s="227">
        <v>0.0012489072061945797</v>
      </c>
      <c r="H26" s="16">
        <v>0.0022996057818659658</v>
      </c>
      <c r="I26" s="17">
        <v>0.0025604551920341396</v>
      </c>
      <c r="J26" s="17">
        <v>0</v>
      </c>
      <c r="K26" s="49">
        <v>0</v>
      </c>
      <c r="L26" s="228">
        <v>0.002125963327132607</v>
      </c>
      <c r="M26" s="295" t="s">
        <v>362</v>
      </c>
    </row>
    <row r="27" spans="1:13" ht="15">
      <c r="A27" s="216">
        <v>44</v>
      </c>
      <c r="B27" s="207" t="s">
        <v>230</v>
      </c>
      <c r="C27" s="16">
        <v>0.1875</v>
      </c>
      <c r="D27" s="17">
        <v>0.19410706252811516</v>
      </c>
      <c r="E27" s="17">
        <v>0.18634001484780996</v>
      </c>
      <c r="F27" s="49">
        <v>0.18181818181818182</v>
      </c>
      <c r="G27" s="227">
        <v>0.19095791182715124</v>
      </c>
      <c r="H27" s="16">
        <v>0.2378449408672799</v>
      </c>
      <c r="I27" s="17">
        <v>0.2301564722617354</v>
      </c>
      <c r="J27" s="17">
        <v>0.19622245540398742</v>
      </c>
      <c r="K27" s="49">
        <v>0.2857142857142857</v>
      </c>
      <c r="L27" s="228">
        <v>0.2290725484985384</v>
      </c>
      <c r="M27" s="295" t="s">
        <v>363</v>
      </c>
    </row>
    <row r="28" spans="1:13" ht="28.5">
      <c r="A28" s="216">
        <v>45</v>
      </c>
      <c r="B28" s="207" t="s">
        <v>231</v>
      </c>
      <c r="C28" s="16">
        <v>0.17974452554744524</v>
      </c>
      <c r="D28" s="17">
        <v>0.1731893837156995</v>
      </c>
      <c r="E28" s="17">
        <v>0.16629547141796586</v>
      </c>
      <c r="F28" s="49">
        <v>0.4090909090909091</v>
      </c>
      <c r="G28" s="227">
        <v>0.17447233670538279</v>
      </c>
      <c r="H28" s="16">
        <v>0.14388961892247043</v>
      </c>
      <c r="I28" s="17">
        <v>0.16984352773826458</v>
      </c>
      <c r="J28" s="17">
        <v>0.1311647429171039</v>
      </c>
      <c r="K28" s="49">
        <v>0.21428571428571427</v>
      </c>
      <c r="L28" s="228">
        <v>0.15453095934095137</v>
      </c>
      <c r="M28" s="295" t="s">
        <v>364</v>
      </c>
    </row>
    <row r="29" spans="1:13" ht="28.5">
      <c r="A29" s="216">
        <v>49</v>
      </c>
      <c r="B29" s="207" t="s">
        <v>232</v>
      </c>
      <c r="C29" s="16">
        <v>0.009124087591240875</v>
      </c>
      <c r="D29" s="17">
        <v>0.014619883040935672</v>
      </c>
      <c r="E29" s="17">
        <v>0.010393466963622866</v>
      </c>
      <c r="F29" s="49">
        <v>0.045454545454545456</v>
      </c>
      <c r="G29" s="227">
        <v>0.012489072061945798</v>
      </c>
      <c r="H29" s="16">
        <v>0.010840998685939553</v>
      </c>
      <c r="I29" s="17">
        <v>0.009103840682788052</v>
      </c>
      <c r="J29" s="17">
        <v>0.008394543546694649</v>
      </c>
      <c r="K29" s="49">
        <v>0</v>
      </c>
      <c r="L29" s="228">
        <v>0.009699707680042519</v>
      </c>
      <c r="M29" s="295" t="s">
        <v>365</v>
      </c>
    </row>
    <row r="30" spans="1:13" ht="15">
      <c r="A30" s="216">
        <v>50</v>
      </c>
      <c r="B30" s="207" t="s">
        <v>233</v>
      </c>
      <c r="C30" s="16">
        <v>0.0018248175182481751</v>
      </c>
      <c r="D30" s="17">
        <v>0.001349527665317139</v>
      </c>
      <c r="E30" s="17">
        <v>0.0014847809948032665</v>
      </c>
      <c r="F30" s="49">
        <v>0</v>
      </c>
      <c r="G30" s="227">
        <v>0.0014986886474334957</v>
      </c>
      <c r="H30" s="16">
        <v>0.0009855453350854138</v>
      </c>
      <c r="I30" s="17">
        <v>0.002275960170697013</v>
      </c>
      <c r="J30" s="17">
        <v>0.001049317943336831</v>
      </c>
      <c r="K30" s="49">
        <v>0</v>
      </c>
      <c r="L30" s="228">
        <v>0.0015944724953494552</v>
      </c>
      <c r="M30" s="295" t="s">
        <v>366</v>
      </c>
    </row>
    <row r="31" spans="1:13" ht="15">
      <c r="A31" s="216">
        <v>51</v>
      </c>
      <c r="B31" s="207" t="s">
        <v>234</v>
      </c>
      <c r="C31" s="16">
        <v>0.0031934306569343066</v>
      </c>
      <c r="D31" s="17">
        <v>0.001349527665317139</v>
      </c>
      <c r="E31" s="17">
        <v>0.0014847809948032665</v>
      </c>
      <c r="F31" s="49">
        <v>0</v>
      </c>
      <c r="G31" s="227">
        <v>0.0018733608092918695</v>
      </c>
      <c r="H31" s="16">
        <v>0.000657030223390276</v>
      </c>
      <c r="I31" s="17">
        <v>0.0002844950213371266</v>
      </c>
      <c r="J31" s="17">
        <v>0</v>
      </c>
      <c r="K31" s="49">
        <v>0</v>
      </c>
      <c r="L31" s="228">
        <v>0.0003986181238373638</v>
      </c>
      <c r="M31" s="295" t="s">
        <v>367</v>
      </c>
    </row>
    <row r="32" spans="1:13" ht="15">
      <c r="A32" s="216">
        <v>52</v>
      </c>
      <c r="B32" s="207" t="s">
        <v>235</v>
      </c>
      <c r="C32" s="16">
        <v>0.002737226277372263</v>
      </c>
      <c r="D32" s="17">
        <v>0.000449842555105713</v>
      </c>
      <c r="E32" s="17">
        <v>0.0007423904974016332</v>
      </c>
      <c r="F32" s="49">
        <v>0</v>
      </c>
      <c r="G32" s="227">
        <v>0.0011240164855751218</v>
      </c>
      <c r="H32" s="16">
        <v>0.0009855453350854138</v>
      </c>
      <c r="I32" s="17">
        <v>0.0002844950213371266</v>
      </c>
      <c r="J32" s="17">
        <v>0</v>
      </c>
      <c r="K32" s="49">
        <v>0</v>
      </c>
      <c r="L32" s="228">
        <v>0.0005314908317831517</v>
      </c>
      <c r="M32" s="295" t="s">
        <v>368</v>
      </c>
    </row>
    <row r="33" spans="1:13" ht="15">
      <c r="A33" s="216">
        <v>53</v>
      </c>
      <c r="B33" s="207" t="s">
        <v>236</v>
      </c>
      <c r="C33" s="16">
        <v>0.053832116788321165</v>
      </c>
      <c r="D33" s="17">
        <v>0.06297795771479982</v>
      </c>
      <c r="E33" s="17">
        <v>0.06607275426874536</v>
      </c>
      <c r="F33" s="49">
        <v>0</v>
      </c>
      <c r="G33" s="227">
        <v>0.060821780941676035</v>
      </c>
      <c r="H33" s="16">
        <v>0.04862023653088042</v>
      </c>
      <c r="I33" s="17">
        <v>0.05490753911806543</v>
      </c>
      <c r="J33" s="17">
        <v>0.05876180482686254</v>
      </c>
      <c r="K33" s="49">
        <v>0</v>
      </c>
      <c r="L33" s="228">
        <v>0.05275046505447781</v>
      </c>
      <c r="M33" s="295" t="s">
        <v>369</v>
      </c>
    </row>
    <row r="34" spans="1:13" ht="28.5">
      <c r="A34" s="216">
        <v>59</v>
      </c>
      <c r="B34" s="207" t="s">
        <v>237</v>
      </c>
      <c r="C34" s="16">
        <v>0.005930656934306569</v>
      </c>
      <c r="D34" s="17">
        <v>0.0033738191632928477</v>
      </c>
      <c r="E34" s="17">
        <v>0.002969561989606533</v>
      </c>
      <c r="F34" s="49">
        <v>0</v>
      </c>
      <c r="G34" s="227">
        <v>0.003996503059822655</v>
      </c>
      <c r="H34" s="16">
        <v>0.002628120893561104</v>
      </c>
      <c r="I34" s="17">
        <v>0.002275960170697013</v>
      </c>
      <c r="J34" s="17">
        <v>0.0062959076600209865</v>
      </c>
      <c r="K34" s="49">
        <v>0.07142857142857142</v>
      </c>
      <c r="L34" s="228">
        <v>0.0030560722827531225</v>
      </c>
      <c r="M34" s="295" t="s">
        <v>370</v>
      </c>
    </row>
    <row r="35" spans="1:13" ht="15">
      <c r="A35" s="216">
        <v>60</v>
      </c>
      <c r="B35" s="207" t="s">
        <v>238</v>
      </c>
      <c r="C35" s="16">
        <v>0.0009124087591240876</v>
      </c>
      <c r="D35" s="17">
        <v>0.0002249212775528565</v>
      </c>
      <c r="E35" s="17">
        <v>0</v>
      </c>
      <c r="F35" s="49">
        <v>0</v>
      </c>
      <c r="G35" s="227">
        <v>0.0003746721618583739</v>
      </c>
      <c r="H35" s="16">
        <v>0.000328515111695138</v>
      </c>
      <c r="I35" s="17">
        <v>0.0002844950213371266</v>
      </c>
      <c r="J35" s="17">
        <v>0.001049317943336831</v>
      </c>
      <c r="K35" s="49">
        <v>0</v>
      </c>
      <c r="L35" s="228">
        <v>0.0003986181238373638</v>
      </c>
      <c r="M35" s="295" t="s">
        <v>371</v>
      </c>
    </row>
    <row r="36" spans="1:13" ht="15">
      <c r="A36" s="216">
        <v>61</v>
      </c>
      <c r="B36" s="207" t="s">
        <v>239</v>
      </c>
      <c r="C36" s="16">
        <v>0.0004562043795620438</v>
      </c>
      <c r="D36" s="17">
        <v>0.001349527665317139</v>
      </c>
      <c r="E36" s="17">
        <v>0.0014847809948032665</v>
      </c>
      <c r="F36" s="49">
        <v>0</v>
      </c>
      <c r="G36" s="227">
        <v>0.0011240164855751218</v>
      </c>
      <c r="H36" s="16">
        <v>0.0009855453350854138</v>
      </c>
      <c r="I36" s="17">
        <v>0.0005689900426742532</v>
      </c>
      <c r="J36" s="17">
        <v>0.002098635886673662</v>
      </c>
      <c r="K36" s="49">
        <v>0</v>
      </c>
      <c r="L36" s="228">
        <v>0.0009301089556205156</v>
      </c>
      <c r="M36" s="295" t="s">
        <v>372</v>
      </c>
    </row>
    <row r="37" spans="1:13" ht="15">
      <c r="A37" s="216">
        <v>62</v>
      </c>
      <c r="B37" s="207" t="s">
        <v>240</v>
      </c>
      <c r="C37" s="16">
        <v>0.0004562043795620438</v>
      </c>
      <c r="D37" s="17">
        <v>0.0006747638326585695</v>
      </c>
      <c r="E37" s="17">
        <v>0.0014847809948032665</v>
      </c>
      <c r="F37" s="49">
        <v>0</v>
      </c>
      <c r="G37" s="227">
        <v>0.0007493443237167478</v>
      </c>
      <c r="H37" s="16">
        <v>0.000657030223390276</v>
      </c>
      <c r="I37" s="17">
        <v>0.001422475106685633</v>
      </c>
      <c r="J37" s="17">
        <v>0.001049317943336831</v>
      </c>
      <c r="K37" s="49">
        <v>0</v>
      </c>
      <c r="L37" s="228">
        <v>0.0010629816635663034</v>
      </c>
      <c r="M37" s="295" t="s">
        <v>373</v>
      </c>
    </row>
    <row r="38" spans="1:13" ht="15">
      <c r="A38" s="216">
        <v>63</v>
      </c>
      <c r="B38" s="207" t="s">
        <v>241</v>
      </c>
      <c r="C38" s="16">
        <v>0.008211678832116789</v>
      </c>
      <c r="D38" s="17">
        <v>0.007197480881691408</v>
      </c>
      <c r="E38" s="17">
        <v>0.002969561989606533</v>
      </c>
      <c r="F38" s="49">
        <v>0</v>
      </c>
      <c r="G38" s="227">
        <v>0.0067440989134507304</v>
      </c>
      <c r="H38" s="16">
        <v>0.003942181340341655</v>
      </c>
      <c r="I38" s="17">
        <v>0.003982930298719772</v>
      </c>
      <c r="J38" s="17">
        <v>0.0031479538300104933</v>
      </c>
      <c r="K38" s="49">
        <v>0</v>
      </c>
      <c r="L38" s="228">
        <v>0.0038533085304278502</v>
      </c>
      <c r="M38" s="295" t="s">
        <v>374</v>
      </c>
    </row>
    <row r="39" spans="1:13" ht="15">
      <c r="A39" s="216">
        <v>64</v>
      </c>
      <c r="B39" s="207" t="s">
        <v>242</v>
      </c>
      <c r="C39" s="16">
        <v>0</v>
      </c>
      <c r="D39" s="17">
        <v>0</v>
      </c>
      <c r="E39" s="17">
        <v>0</v>
      </c>
      <c r="F39" s="49">
        <v>0</v>
      </c>
      <c r="G39" s="227">
        <v>0</v>
      </c>
      <c r="H39" s="16">
        <v>0</v>
      </c>
      <c r="I39" s="17">
        <v>0</v>
      </c>
      <c r="J39" s="17">
        <v>0</v>
      </c>
      <c r="K39" s="49">
        <v>0</v>
      </c>
      <c r="L39" s="228">
        <v>0</v>
      </c>
      <c r="M39" s="295" t="s">
        <v>375</v>
      </c>
    </row>
    <row r="40" spans="1:13" ht="28.5">
      <c r="A40" s="216">
        <v>69</v>
      </c>
      <c r="B40" s="207" t="s">
        <v>243</v>
      </c>
      <c r="C40" s="16">
        <v>0</v>
      </c>
      <c r="D40" s="17">
        <v>0.0002249212775528565</v>
      </c>
      <c r="E40" s="17">
        <v>0</v>
      </c>
      <c r="F40" s="49">
        <v>0</v>
      </c>
      <c r="G40" s="227">
        <v>0.00012489072061945796</v>
      </c>
      <c r="H40" s="16">
        <v>0.0009855453350854138</v>
      </c>
      <c r="I40" s="17">
        <v>0.0002844950213371266</v>
      </c>
      <c r="J40" s="17">
        <v>0.001049317943336831</v>
      </c>
      <c r="K40" s="49">
        <v>0</v>
      </c>
      <c r="L40" s="228">
        <v>0.0006643635397289397</v>
      </c>
      <c r="M40" s="295" t="s">
        <v>376</v>
      </c>
    </row>
    <row r="41" spans="1:13" ht="15">
      <c r="A41" s="216">
        <v>70</v>
      </c>
      <c r="B41" s="207" t="s">
        <v>244</v>
      </c>
      <c r="C41" s="16">
        <v>0.008667883211678832</v>
      </c>
      <c r="D41" s="17">
        <v>0.006747638326585695</v>
      </c>
      <c r="E41" s="17">
        <v>0.0066815144766146995</v>
      </c>
      <c r="F41" s="49">
        <v>0</v>
      </c>
      <c r="G41" s="227">
        <v>0.007243661795928563</v>
      </c>
      <c r="H41" s="16">
        <v>0.00821287779237845</v>
      </c>
      <c r="I41" s="17">
        <v>0.007396870554765292</v>
      </c>
      <c r="J41" s="17">
        <v>0.00944386149003148</v>
      </c>
      <c r="K41" s="49">
        <v>0</v>
      </c>
      <c r="L41" s="228">
        <v>0.007972362476747276</v>
      </c>
      <c r="M41" s="295" t="s">
        <v>377</v>
      </c>
    </row>
    <row r="42" spans="1:13" ht="15">
      <c r="A42" s="216">
        <v>71</v>
      </c>
      <c r="B42" s="207" t="s">
        <v>245</v>
      </c>
      <c r="C42" s="16">
        <v>0.03786496350364964</v>
      </c>
      <c r="D42" s="17">
        <v>0.04116059379217274</v>
      </c>
      <c r="E42" s="17">
        <v>0.04083147735708983</v>
      </c>
      <c r="F42" s="49">
        <v>0.045454545454545456</v>
      </c>
      <c r="G42" s="227">
        <v>0.04021481203946547</v>
      </c>
      <c r="H42" s="16">
        <v>0.03876478318002628</v>
      </c>
      <c r="I42" s="17">
        <v>0.04665718349928876</v>
      </c>
      <c r="J42" s="17">
        <v>0.055613850996852045</v>
      </c>
      <c r="K42" s="49">
        <v>0</v>
      </c>
      <c r="L42" s="228">
        <v>0.04451235716183896</v>
      </c>
      <c r="M42" s="295" t="s">
        <v>378</v>
      </c>
    </row>
    <row r="43" spans="1:13" ht="28.5">
      <c r="A43" s="216">
        <v>72</v>
      </c>
      <c r="B43" s="207" t="s">
        <v>246</v>
      </c>
      <c r="C43" s="16">
        <v>0</v>
      </c>
      <c r="D43" s="17">
        <v>0.000449842555105713</v>
      </c>
      <c r="E43" s="17">
        <v>0</v>
      </c>
      <c r="F43" s="49">
        <v>0</v>
      </c>
      <c r="G43" s="227">
        <v>0.00024978144123891593</v>
      </c>
      <c r="H43" s="16">
        <v>0</v>
      </c>
      <c r="I43" s="17">
        <v>0</v>
      </c>
      <c r="J43" s="17">
        <v>0</v>
      </c>
      <c r="K43" s="49">
        <v>0</v>
      </c>
      <c r="L43" s="228">
        <v>0</v>
      </c>
      <c r="M43" s="295" t="s">
        <v>379</v>
      </c>
    </row>
    <row r="44" spans="1:13" ht="15">
      <c r="A44" s="216">
        <v>73</v>
      </c>
      <c r="B44" s="207" t="s">
        <v>247</v>
      </c>
      <c r="C44" s="16">
        <v>0.004562043795620438</v>
      </c>
      <c r="D44" s="17">
        <v>0.003598740440845704</v>
      </c>
      <c r="E44" s="17">
        <v>0.002969561989606533</v>
      </c>
      <c r="F44" s="49">
        <v>0</v>
      </c>
      <c r="G44" s="227">
        <v>0.003746721618583739</v>
      </c>
      <c r="H44" s="16">
        <v>0.0036136662286465177</v>
      </c>
      <c r="I44" s="17">
        <v>0.002844950213371266</v>
      </c>
      <c r="J44" s="17">
        <v>0.0031479538300104933</v>
      </c>
      <c r="K44" s="49">
        <v>0</v>
      </c>
      <c r="L44" s="228">
        <v>0.0031889449906989105</v>
      </c>
      <c r="M44" s="295" t="s">
        <v>380</v>
      </c>
    </row>
    <row r="45" spans="1:13" ht="28.5">
      <c r="A45" s="216">
        <v>79</v>
      </c>
      <c r="B45" s="207" t="s">
        <v>248</v>
      </c>
      <c r="C45" s="16">
        <v>0.0009124087591240876</v>
      </c>
      <c r="D45" s="17">
        <v>0.000899685110211426</v>
      </c>
      <c r="E45" s="17">
        <v>0.0007423904974016332</v>
      </c>
      <c r="F45" s="49">
        <v>0</v>
      </c>
      <c r="G45" s="227">
        <v>0.0008742350443362058</v>
      </c>
      <c r="H45" s="16">
        <v>0.0016425755584756898</v>
      </c>
      <c r="I45" s="17">
        <v>0.0005689900426742532</v>
      </c>
      <c r="J45" s="17">
        <v>0.001049317943336831</v>
      </c>
      <c r="K45" s="49">
        <v>0</v>
      </c>
      <c r="L45" s="228">
        <v>0.0010629816635663034</v>
      </c>
      <c r="M45" s="295" t="s">
        <v>381</v>
      </c>
    </row>
    <row r="46" spans="1:13" ht="15">
      <c r="A46" s="216">
        <v>80</v>
      </c>
      <c r="B46" s="207" t="s">
        <v>249</v>
      </c>
      <c r="C46" s="16">
        <v>0.002281021897810219</v>
      </c>
      <c r="D46" s="17">
        <v>0.001799370220422852</v>
      </c>
      <c r="E46" s="17">
        <v>0.0007423904974016332</v>
      </c>
      <c r="F46" s="49">
        <v>0</v>
      </c>
      <c r="G46" s="227">
        <v>0.0017484700886724117</v>
      </c>
      <c r="H46" s="16">
        <v>0.002956636005256242</v>
      </c>
      <c r="I46" s="17">
        <v>0.0025604551920341396</v>
      </c>
      <c r="J46" s="17">
        <v>0.001049317943336831</v>
      </c>
      <c r="K46" s="49">
        <v>0</v>
      </c>
      <c r="L46" s="228">
        <v>0.0025245814509699707</v>
      </c>
      <c r="M46" s="295" t="s">
        <v>382</v>
      </c>
    </row>
    <row r="47" spans="1:13" ht="15">
      <c r="A47" s="216">
        <v>81</v>
      </c>
      <c r="B47" s="207" t="s">
        <v>250</v>
      </c>
      <c r="C47" s="16">
        <v>0.0009124087591240876</v>
      </c>
      <c r="D47" s="17">
        <v>0.0011246063877642825</v>
      </c>
      <c r="E47" s="17">
        <v>0.0007423904974016332</v>
      </c>
      <c r="F47" s="49">
        <v>0</v>
      </c>
      <c r="G47" s="227">
        <v>0.0009991257649556637</v>
      </c>
      <c r="H47" s="16">
        <v>0.000328515111695138</v>
      </c>
      <c r="I47" s="17">
        <v>0.0002844950213371266</v>
      </c>
      <c r="J47" s="17">
        <v>0</v>
      </c>
      <c r="K47" s="49">
        <v>0</v>
      </c>
      <c r="L47" s="228">
        <v>0.00026574541589157585</v>
      </c>
      <c r="M47" s="295" t="s">
        <v>383</v>
      </c>
    </row>
    <row r="48" spans="1:13" ht="15">
      <c r="A48" s="216">
        <v>82</v>
      </c>
      <c r="B48" s="207" t="s">
        <v>251</v>
      </c>
      <c r="C48" s="16">
        <v>0.002281021897810219</v>
      </c>
      <c r="D48" s="17">
        <v>0.0006747638326585695</v>
      </c>
      <c r="E48" s="17">
        <v>0</v>
      </c>
      <c r="F48" s="49">
        <v>0</v>
      </c>
      <c r="G48" s="227">
        <v>0.0009991257649556637</v>
      </c>
      <c r="H48" s="16">
        <v>0.0009855453350854138</v>
      </c>
      <c r="I48" s="17">
        <v>0.0008534850640113798</v>
      </c>
      <c r="J48" s="17">
        <v>0</v>
      </c>
      <c r="K48" s="49">
        <v>0</v>
      </c>
      <c r="L48" s="228">
        <v>0.0007972362476747276</v>
      </c>
      <c r="M48" s="295" t="s">
        <v>384</v>
      </c>
    </row>
    <row r="49" spans="1:13" ht="15">
      <c r="A49" s="216">
        <v>83</v>
      </c>
      <c r="B49" s="207" t="s">
        <v>252</v>
      </c>
      <c r="C49" s="16">
        <v>0.005474452554744526</v>
      </c>
      <c r="D49" s="17">
        <v>0.002699055330634278</v>
      </c>
      <c r="E49" s="17">
        <v>0.003711952487008166</v>
      </c>
      <c r="F49" s="49">
        <v>0</v>
      </c>
      <c r="G49" s="227">
        <v>0.0036218308979642814</v>
      </c>
      <c r="H49" s="16">
        <v>0.002628120893561104</v>
      </c>
      <c r="I49" s="17">
        <v>0.005405405405405406</v>
      </c>
      <c r="J49" s="17">
        <v>0.001049317943336831</v>
      </c>
      <c r="K49" s="49">
        <v>0</v>
      </c>
      <c r="L49" s="228">
        <v>0.0037204358224820623</v>
      </c>
      <c r="M49" s="295" t="s">
        <v>385</v>
      </c>
    </row>
    <row r="50" spans="1:13" ht="28.5">
      <c r="A50" s="216">
        <v>89</v>
      </c>
      <c r="B50" s="207" t="s">
        <v>253</v>
      </c>
      <c r="C50" s="16">
        <v>0.007755474452554745</v>
      </c>
      <c r="D50" s="17">
        <v>0.006072874493927126</v>
      </c>
      <c r="E50" s="17">
        <v>0.005196733481811433</v>
      </c>
      <c r="F50" s="49">
        <v>0</v>
      </c>
      <c r="G50" s="227">
        <v>0.006369426751592357</v>
      </c>
      <c r="H50" s="16">
        <v>0.011498028909329829</v>
      </c>
      <c r="I50" s="17">
        <v>0.008250355618776671</v>
      </c>
      <c r="J50" s="17">
        <v>0.007345225603357817</v>
      </c>
      <c r="K50" s="49">
        <v>0</v>
      </c>
      <c r="L50" s="228">
        <v>0.009433962264150943</v>
      </c>
      <c r="M50" s="295" t="s">
        <v>386</v>
      </c>
    </row>
    <row r="51" spans="1:13" ht="15.75" thickBot="1">
      <c r="A51" s="218">
        <v>99</v>
      </c>
      <c r="B51" s="211" t="s">
        <v>254</v>
      </c>
      <c r="C51" s="20">
        <v>0.06067518248175183</v>
      </c>
      <c r="D51" s="21">
        <v>0.06612685560053981</v>
      </c>
      <c r="E51" s="21">
        <v>0.04899777282850779</v>
      </c>
      <c r="F51" s="50">
        <v>0.09090909090909091</v>
      </c>
      <c r="G51" s="229">
        <v>0.0618209067066317</v>
      </c>
      <c r="H51" s="20">
        <v>0.06274638633377136</v>
      </c>
      <c r="I51" s="21">
        <v>0.061735419630156475</v>
      </c>
      <c r="J51" s="21">
        <v>0.05246589716684155</v>
      </c>
      <c r="K51" s="50">
        <v>0.21428571428571427</v>
      </c>
      <c r="L51" s="230">
        <v>0.06125431836300824</v>
      </c>
      <c r="M51" s="295" t="s">
        <v>387</v>
      </c>
    </row>
    <row r="52" spans="1:13" ht="15.75" thickBot="1">
      <c r="A52" s="353" t="s">
        <v>255</v>
      </c>
      <c r="B52" s="369"/>
      <c r="C52" s="24">
        <v>1.0000000000000002</v>
      </c>
      <c r="D52" s="25">
        <v>0.9999999999999998</v>
      </c>
      <c r="E52" s="25">
        <v>1.0000000000000002</v>
      </c>
      <c r="F52" s="13">
        <v>1</v>
      </c>
      <c r="G52" s="53">
        <v>1.0000000000000002</v>
      </c>
      <c r="H52" s="24">
        <v>1.0000000000000002</v>
      </c>
      <c r="I52" s="25">
        <v>0.9999999999999999</v>
      </c>
      <c r="J52" s="25">
        <v>1.0000000000000002</v>
      </c>
      <c r="K52" s="13">
        <v>1</v>
      </c>
      <c r="L52" s="54">
        <v>1</v>
      </c>
      <c r="M52" s="73"/>
    </row>
    <row r="53" spans="1:13" ht="15.75" thickBot="1">
      <c r="A53" s="226" t="s">
        <v>36</v>
      </c>
      <c r="B53" s="200" t="s">
        <v>256</v>
      </c>
      <c r="C53" s="231">
        <v>0.20027372262773724</v>
      </c>
      <c r="D53" s="232">
        <v>0.10211426000899686</v>
      </c>
      <c r="E53" s="232">
        <v>0.08760207869339272</v>
      </c>
      <c r="F53" s="201">
        <v>0.13636363636363635</v>
      </c>
      <c r="G53" s="233">
        <v>0.12663919070813037</v>
      </c>
      <c r="H53" s="231">
        <v>0.21583442838370565</v>
      </c>
      <c r="I53" s="232">
        <v>0.12318634423897581</v>
      </c>
      <c r="J53" s="232">
        <v>0.09024134312696747</v>
      </c>
      <c r="K53" s="201">
        <v>0.07142857142857142</v>
      </c>
      <c r="L53" s="202">
        <v>0.1563911772521924</v>
      </c>
      <c r="M53" s="295" t="s">
        <v>388</v>
      </c>
    </row>
    <row r="54" spans="1:13" ht="15.75" thickBot="1">
      <c r="A54" s="427" t="s">
        <v>89</v>
      </c>
      <c r="B54" s="369"/>
      <c r="C54" s="24"/>
      <c r="D54" s="25"/>
      <c r="E54" s="25"/>
      <c r="F54" s="13"/>
      <c r="G54" s="53"/>
      <c r="H54" s="24"/>
      <c r="I54" s="25"/>
      <c r="J54" s="25"/>
      <c r="K54" s="13"/>
      <c r="L54" s="54"/>
      <c r="M54" s="296" t="s">
        <v>116</v>
      </c>
    </row>
    <row r="55" spans="1:12" ht="15">
      <c r="A55" s="88"/>
      <c r="B55" s="88"/>
      <c r="C55" s="234"/>
      <c r="D55" s="234"/>
      <c r="E55" s="234"/>
      <c r="F55" s="234"/>
      <c r="G55" s="234"/>
      <c r="H55" s="234"/>
      <c r="I55" s="234"/>
      <c r="J55" s="234"/>
      <c r="K55" s="234"/>
      <c r="L55" s="234"/>
    </row>
    <row r="56" spans="1:12" ht="15">
      <c r="A56" s="89" t="s">
        <v>95</v>
      </c>
      <c r="B56" s="90"/>
      <c r="C56" s="164"/>
      <c r="D56" s="164"/>
      <c r="E56" s="164"/>
      <c r="F56" s="164"/>
      <c r="G56" s="164"/>
      <c r="H56" s="14"/>
      <c r="I56" s="14"/>
      <c r="J56" s="14"/>
      <c r="K56" s="14"/>
      <c r="L56" s="14"/>
    </row>
    <row r="57" spans="1:12" ht="43.5" customHeight="1">
      <c r="A57" s="401" t="s">
        <v>264</v>
      </c>
      <c r="B57" s="401"/>
      <c r="C57" s="401"/>
      <c r="D57" s="401"/>
      <c r="E57" s="401"/>
      <c r="F57" s="401"/>
      <c r="G57" s="401"/>
      <c r="H57" s="166"/>
      <c r="I57" s="166"/>
      <c r="J57" s="166"/>
      <c r="K57" s="14"/>
      <c r="L57" s="14"/>
    </row>
    <row r="58" spans="1:12" ht="15">
      <c r="A58" s="90" t="s">
        <v>96</v>
      </c>
      <c r="B58" s="90"/>
      <c r="C58" s="164"/>
      <c r="D58" s="164"/>
      <c r="E58" s="164"/>
      <c r="F58" s="164"/>
      <c r="G58" s="164"/>
      <c r="H58" s="14"/>
      <c r="I58" s="14"/>
      <c r="J58" s="14"/>
      <c r="K58" s="14"/>
      <c r="L58" s="14"/>
    </row>
    <row r="59" spans="1:12" ht="33" customHeight="1">
      <c r="A59" s="401" t="s">
        <v>106</v>
      </c>
      <c r="B59" s="434"/>
      <c r="C59" s="434"/>
      <c r="D59" s="434"/>
      <c r="E59" s="434"/>
      <c r="F59" s="434"/>
      <c r="G59" s="434"/>
      <c r="H59" s="14"/>
      <c r="I59" s="14"/>
      <c r="J59" s="14"/>
      <c r="K59" s="14"/>
      <c r="L59" s="14"/>
    </row>
    <row r="60" spans="1:12" ht="15">
      <c r="A60" s="74"/>
      <c r="B60" s="74"/>
      <c r="C60" s="14"/>
      <c r="D60" s="14"/>
      <c r="E60" s="14"/>
      <c r="F60" s="14"/>
      <c r="G60" s="14"/>
      <c r="H60" s="14"/>
      <c r="I60" s="14"/>
      <c r="J60" s="14"/>
      <c r="K60" s="14"/>
      <c r="L60" s="14"/>
    </row>
  </sheetData>
  <sheetProtection/>
  <mergeCells count="13">
    <mergeCell ref="A52:B52"/>
    <mergeCell ref="A54:B54"/>
    <mergeCell ref="A57:G57"/>
    <mergeCell ref="A59:G59"/>
    <mergeCell ref="A1:L1"/>
    <mergeCell ref="A2:A4"/>
    <mergeCell ref="B2:B4"/>
    <mergeCell ref="C2:G2"/>
    <mergeCell ref="H2:L2"/>
    <mergeCell ref="C3:F3"/>
    <mergeCell ref="G3:G4"/>
    <mergeCell ref="H3:K3"/>
    <mergeCell ref="L3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8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8" width="8.8515625" style="69" customWidth="1"/>
    <col min="19" max="19" width="10.57421875" style="69" customWidth="1"/>
    <col min="20" max="20" width="8.8515625" style="69" customWidth="1"/>
    <col min="21" max="16384" width="11.421875" style="69" customWidth="1"/>
  </cols>
  <sheetData>
    <row r="1" spans="1:20" ht="24.75" customHeight="1" thickBot="1" thickTop="1">
      <c r="A1" s="355" t="s">
        <v>443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7"/>
    </row>
    <row r="2" spans="1:20" ht="19.5" customHeight="1" thickBot="1" thickTop="1">
      <c r="A2" s="385" t="s">
        <v>32</v>
      </c>
      <c r="B2" s="342" t="s">
        <v>261</v>
      </c>
      <c r="C2" s="387" t="s">
        <v>107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3"/>
    </row>
    <row r="3" spans="1:20" ht="19.5" customHeight="1">
      <c r="A3" s="385"/>
      <c r="B3" s="343"/>
      <c r="C3" s="370" t="s">
        <v>179</v>
      </c>
      <c r="D3" s="371"/>
      <c r="E3" s="403" t="s">
        <v>180</v>
      </c>
      <c r="F3" s="403"/>
      <c r="G3" s="370" t="s">
        <v>181</v>
      </c>
      <c r="H3" s="371"/>
      <c r="I3" s="403" t="s">
        <v>182</v>
      </c>
      <c r="J3" s="403"/>
      <c r="K3" s="370" t="s">
        <v>183</v>
      </c>
      <c r="L3" s="371"/>
      <c r="M3" s="403" t="s">
        <v>184</v>
      </c>
      <c r="N3" s="403"/>
      <c r="O3" s="370" t="s">
        <v>185</v>
      </c>
      <c r="P3" s="371"/>
      <c r="Q3" s="403" t="s">
        <v>186</v>
      </c>
      <c r="R3" s="403"/>
      <c r="S3" s="370" t="s">
        <v>116</v>
      </c>
      <c r="T3" s="371"/>
    </row>
    <row r="4" spans="1:20" ht="19.5" customHeight="1" thickBot="1">
      <c r="A4" s="385"/>
      <c r="B4" s="344"/>
      <c r="C4" s="70" t="s">
        <v>34</v>
      </c>
      <c r="D4" s="71" t="s">
        <v>35</v>
      </c>
      <c r="E4" s="91" t="s">
        <v>34</v>
      </c>
      <c r="F4" s="124" t="s">
        <v>35</v>
      </c>
      <c r="G4" s="70" t="s">
        <v>34</v>
      </c>
      <c r="H4" s="71" t="s">
        <v>35</v>
      </c>
      <c r="I4" s="91" t="s">
        <v>34</v>
      </c>
      <c r="J4" s="124" t="s">
        <v>35</v>
      </c>
      <c r="K4" s="70" t="s">
        <v>34</v>
      </c>
      <c r="L4" s="71" t="s">
        <v>35</v>
      </c>
      <c r="M4" s="91" t="s">
        <v>34</v>
      </c>
      <c r="N4" s="124" t="s">
        <v>35</v>
      </c>
      <c r="O4" s="70" t="s">
        <v>34</v>
      </c>
      <c r="P4" s="71" t="s">
        <v>35</v>
      </c>
      <c r="Q4" s="91" t="s">
        <v>34</v>
      </c>
      <c r="R4" s="124" t="s">
        <v>35</v>
      </c>
      <c r="S4" s="36" t="s">
        <v>34</v>
      </c>
      <c r="T4" s="77" t="s">
        <v>35</v>
      </c>
    </row>
    <row r="5" spans="1:21" ht="28.5">
      <c r="A5" s="214">
        <v>10</v>
      </c>
      <c r="B5" s="203" t="s">
        <v>208</v>
      </c>
      <c r="C5" s="59">
        <v>0</v>
      </c>
      <c r="D5" s="170">
        <v>0</v>
      </c>
      <c r="E5" s="59">
        <v>0</v>
      </c>
      <c r="F5" s="170">
        <v>0</v>
      </c>
      <c r="G5" s="59">
        <v>0</v>
      </c>
      <c r="H5" s="170">
        <v>0</v>
      </c>
      <c r="I5" s="59">
        <v>0</v>
      </c>
      <c r="J5" s="170">
        <v>0</v>
      </c>
      <c r="K5" s="59">
        <v>1</v>
      </c>
      <c r="L5" s="170">
        <v>0.0007849293563579278</v>
      </c>
      <c r="M5" s="59">
        <v>0</v>
      </c>
      <c r="N5" s="170">
        <v>0</v>
      </c>
      <c r="O5" s="59">
        <v>0</v>
      </c>
      <c r="P5" s="170">
        <v>0</v>
      </c>
      <c r="Q5" s="59">
        <v>0</v>
      </c>
      <c r="R5" s="170">
        <v>0</v>
      </c>
      <c r="S5" s="59">
        <v>1</v>
      </c>
      <c r="T5" s="170">
        <v>6.373486297004461E-05</v>
      </c>
      <c r="U5" s="295" t="s">
        <v>344</v>
      </c>
    </row>
    <row r="6" spans="1:21" ht="15">
      <c r="A6" s="216">
        <v>11</v>
      </c>
      <c r="B6" s="207" t="s">
        <v>209</v>
      </c>
      <c r="C6" s="10">
        <v>1</v>
      </c>
      <c r="D6" s="49">
        <v>0.00017455053237912376</v>
      </c>
      <c r="E6" s="10">
        <v>0</v>
      </c>
      <c r="F6" s="49">
        <v>0</v>
      </c>
      <c r="G6" s="10">
        <v>0</v>
      </c>
      <c r="H6" s="49">
        <v>0</v>
      </c>
      <c r="I6" s="10">
        <v>1</v>
      </c>
      <c r="J6" s="49">
        <v>0.0005704506560182544</v>
      </c>
      <c r="K6" s="10">
        <v>0</v>
      </c>
      <c r="L6" s="49">
        <v>0</v>
      </c>
      <c r="M6" s="10">
        <v>0</v>
      </c>
      <c r="N6" s="49">
        <v>0</v>
      </c>
      <c r="O6" s="10">
        <v>0</v>
      </c>
      <c r="P6" s="49">
        <v>0</v>
      </c>
      <c r="Q6" s="10">
        <v>0</v>
      </c>
      <c r="R6" s="49">
        <v>0</v>
      </c>
      <c r="S6" s="10">
        <v>2</v>
      </c>
      <c r="T6" s="49">
        <v>0.00012746972594008922</v>
      </c>
      <c r="U6" s="295" t="s">
        <v>345</v>
      </c>
    </row>
    <row r="7" spans="1:21" ht="15">
      <c r="A7" s="216">
        <v>12</v>
      </c>
      <c r="B7" s="207" t="s">
        <v>210</v>
      </c>
      <c r="C7" s="10">
        <v>1</v>
      </c>
      <c r="D7" s="49">
        <v>0.00017455053237912376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0</v>
      </c>
      <c r="L7" s="49">
        <v>0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1</v>
      </c>
      <c r="T7" s="49">
        <v>6.373486297004461E-05</v>
      </c>
      <c r="U7" s="295" t="s">
        <v>346</v>
      </c>
    </row>
    <row r="8" spans="1:21" ht="15">
      <c r="A8" s="216">
        <v>13</v>
      </c>
      <c r="B8" s="207" t="s">
        <v>211</v>
      </c>
      <c r="C8" s="10">
        <v>3</v>
      </c>
      <c r="D8" s="49">
        <v>0.0005236515971373713</v>
      </c>
      <c r="E8" s="10">
        <v>0</v>
      </c>
      <c r="F8" s="49">
        <v>0</v>
      </c>
      <c r="G8" s="10">
        <v>1</v>
      </c>
      <c r="H8" s="49">
        <v>0.0005227391531625719</v>
      </c>
      <c r="I8" s="10">
        <v>0</v>
      </c>
      <c r="J8" s="49">
        <v>0</v>
      </c>
      <c r="K8" s="10">
        <v>0</v>
      </c>
      <c r="L8" s="49">
        <v>0</v>
      </c>
      <c r="M8" s="10">
        <v>1</v>
      </c>
      <c r="N8" s="49">
        <v>0.0005065856129685917</v>
      </c>
      <c r="O8" s="10">
        <v>0</v>
      </c>
      <c r="P8" s="49">
        <v>0</v>
      </c>
      <c r="Q8" s="10">
        <v>0</v>
      </c>
      <c r="R8" s="49">
        <v>0</v>
      </c>
      <c r="S8" s="10">
        <v>5</v>
      </c>
      <c r="T8" s="49">
        <v>0.00031867431485022306</v>
      </c>
      <c r="U8" s="295" t="s">
        <v>347</v>
      </c>
    </row>
    <row r="9" spans="1:21" ht="15">
      <c r="A9" s="216">
        <v>14</v>
      </c>
      <c r="B9" s="207" t="s">
        <v>212</v>
      </c>
      <c r="C9" s="10">
        <v>5</v>
      </c>
      <c r="D9" s="49">
        <v>0.0008727526618956188</v>
      </c>
      <c r="E9" s="10">
        <v>3</v>
      </c>
      <c r="F9" s="49">
        <v>0.0014584346135148275</v>
      </c>
      <c r="G9" s="10">
        <v>2</v>
      </c>
      <c r="H9" s="49">
        <v>0.0010454783063251437</v>
      </c>
      <c r="I9" s="10">
        <v>1</v>
      </c>
      <c r="J9" s="49">
        <v>0.0005704506560182544</v>
      </c>
      <c r="K9" s="10">
        <v>2</v>
      </c>
      <c r="L9" s="49">
        <v>0.0015698587127158557</v>
      </c>
      <c r="M9" s="10">
        <v>4</v>
      </c>
      <c r="N9" s="49">
        <v>0.002026342451874367</v>
      </c>
      <c r="O9" s="10">
        <v>1</v>
      </c>
      <c r="P9" s="49">
        <v>0.0013908205841446453</v>
      </c>
      <c r="Q9" s="10">
        <v>0</v>
      </c>
      <c r="R9" s="49">
        <v>0</v>
      </c>
      <c r="S9" s="10">
        <v>18</v>
      </c>
      <c r="T9" s="49">
        <v>0.001147227533460803</v>
      </c>
      <c r="U9" s="295" t="s">
        <v>348</v>
      </c>
    </row>
    <row r="10" spans="1:21" ht="15">
      <c r="A10" s="216">
        <v>15</v>
      </c>
      <c r="B10" s="207" t="s">
        <v>213</v>
      </c>
      <c r="C10" s="10">
        <v>2</v>
      </c>
      <c r="D10" s="49">
        <v>0.00034910106475824753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10">
        <v>0</v>
      </c>
      <c r="N10" s="49">
        <v>0</v>
      </c>
      <c r="O10" s="10">
        <v>0</v>
      </c>
      <c r="P10" s="49">
        <v>0</v>
      </c>
      <c r="Q10" s="10">
        <v>0</v>
      </c>
      <c r="R10" s="49">
        <v>0</v>
      </c>
      <c r="S10" s="10">
        <v>2</v>
      </c>
      <c r="T10" s="49">
        <v>0.00012746972594008922</v>
      </c>
      <c r="U10" s="295" t="s">
        <v>349</v>
      </c>
    </row>
    <row r="11" spans="1:21" ht="28.5">
      <c r="A11" s="216">
        <v>16</v>
      </c>
      <c r="B11" s="207" t="s">
        <v>214</v>
      </c>
      <c r="C11" s="10">
        <v>6</v>
      </c>
      <c r="D11" s="49">
        <v>0.0010473031942747426</v>
      </c>
      <c r="E11" s="10">
        <v>1</v>
      </c>
      <c r="F11" s="49">
        <v>0.0004861448711716091</v>
      </c>
      <c r="G11" s="10">
        <v>0</v>
      </c>
      <c r="H11" s="49">
        <v>0</v>
      </c>
      <c r="I11" s="10">
        <v>0</v>
      </c>
      <c r="J11" s="49">
        <v>0</v>
      </c>
      <c r="K11" s="10">
        <v>0</v>
      </c>
      <c r="L11" s="49">
        <v>0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49">
        <v>0</v>
      </c>
      <c r="S11" s="10">
        <v>7</v>
      </c>
      <c r="T11" s="49">
        <v>0.0004461440407903123</v>
      </c>
      <c r="U11" s="295" t="s">
        <v>350</v>
      </c>
    </row>
    <row r="12" spans="1:21" ht="28.5">
      <c r="A12" s="216">
        <v>17</v>
      </c>
      <c r="B12" s="207" t="s">
        <v>215</v>
      </c>
      <c r="C12" s="10">
        <v>1</v>
      </c>
      <c r="D12" s="49">
        <v>0.00017455053237912376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10">
        <v>0</v>
      </c>
      <c r="N12" s="49">
        <v>0</v>
      </c>
      <c r="O12" s="10">
        <v>0</v>
      </c>
      <c r="P12" s="49">
        <v>0</v>
      </c>
      <c r="Q12" s="10">
        <v>0</v>
      </c>
      <c r="R12" s="49">
        <v>0</v>
      </c>
      <c r="S12" s="10">
        <v>1</v>
      </c>
      <c r="T12" s="49">
        <v>6.373486297004461E-05</v>
      </c>
      <c r="U12" s="323" t="s">
        <v>445</v>
      </c>
    </row>
    <row r="13" spans="1:21" ht="28.5">
      <c r="A13" s="216">
        <v>19</v>
      </c>
      <c r="B13" s="207" t="s">
        <v>216</v>
      </c>
      <c r="C13" s="10">
        <v>28</v>
      </c>
      <c r="D13" s="49">
        <v>0.0048874149066154655</v>
      </c>
      <c r="E13" s="10">
        <v>6</v>
      </c>
      <c r="F13" s="49">
        <v>0.002916869227029655</v>
      </c>
      <c r="G13" s="10">
        <v>2</v>
      </c>
      <c r="H13" s="49">
        <v>0.0010454783063251437</v>
      </c>
      <c r="I13" s="10">
        <v>6</v>
      </c>
      <c r="J13" s="49">
        <v>0.0034227039361095267</v>
      </c>
      <c r="K13" s="10">
        <v>2</v>
      </c>
      <c r="L13" s="49">
        <v>0.0015698587127158557</v>
      </c>
      <c r="M13" s="10">
        <v>7</v>
      </c>
      <c r="N13" s="49">
        <v>0.0035460992907801418</v>
      </c>
      <c r="O13" s="10">
        <v>4</v>
      </c>
      <c r="P13" s="49">
        <v>0.005563282336578581</v>
      </c>
      <c r="Q13" s="10">
        <v>2</v>
      </c>
      <c r="R13" s="49">
        <v>0.007380073800738007</v>
      </c>
      <c r="S13" s="10">
        <v>57</v>
      </c>
      <c r="T13" s="49">
        <v>0.003632887189292543</v>
      </c>
      <c r="U13" s="295" t="s">
        <v>351</v>
      </c>
    </row>
    <row r="14" spans="1:21" ht="15">
      <c r="A14" s="216">
        <v>20</v>
      </c>
      <c r="B14" s="207" t="s">
        <v>217</v>
      </c>
      <c r="C14" s="10">
        <v>0</v>
      </c>
      <c r="D14" s="49">
        <v>0</v>
      </c>
      <c r="E14" s="10">
        <v>0</v>
      </c>
      <c r="F14" s="49">
        <v>0</v>
      </c>
      <c r="G14" s="10">
        <v>0</v>
      </c>
      <c r="H14" s="49">
        <v>0</v>
      </c>
      <c r="I14" s="10">
        <v>1</v>
      </c>
      <c r="J14" s="49">
        <v>0.0005704506560182544</v>
      </c>
      <c r="K14" s="10">
        <v>0</v>
      </c>
      <c r="L14" s="49">
        <v>0</v>
      </c>
      <c r="M14" s="10">
        <v>2</v>
      </c>
      <c r="N14" s="49">
        <v>0.0010131712259371835</v>
      </c>
      <c r="O14" s="10">
        <v>0</v>
      </c>
      <c r="P14" s="49">
        <v>0</v>
      </c>
      <c r="Q14" s="10">
        <v>0</v>
      </c>
      <c r="R14" s="49">
        <v>0</v>
      </c>
      <c r="S14" s="10">
        <v>3</v>
      </c>
      <c r="T14" s="49">
        <v>0.00019120458891013384</v>
      </c>
      <c r="U14" s="295" t="s">
        <v>352</v>
      </c>
    </row>
    <row r="15" spans="1:21" ht="15">
      <c r="A15" s="216">
        <v>21</v>
      </c>
      <c r="B15" s="207" t="s">
        <v>218</v>
      </c>
      <c r="C15" s="10">
        <v>0</v>
      </c>
      <c r="D15" s="49">
        <v>0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0</v>
      </c>
      <c r="T15" s="49">
        <v>0</v>
      </c>
      <c r="U15" s="73" t="s">
        <v>389</v>
      </c>
    </row>
    <row r="16" spans="1:21" ht="15">
      <c r="A16" s="216">
        <v>22</v>
      </c>
      <c r="B16" s="207" t="s">
        <v>219</v>
      </c>
      <c r="C16" s="10">
        <v>0</v>
      </c>
      <c r="D16" s="49">
        <v>0</v>
      </c>
      <c r="E16" s="10">
        <v>0</v>
      </c>
      <c r="F16" s="49">
        <v>0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0</v>
      </c>
      <c r="T16" s="49">
        <v>0</v>
      </c>
      <c r="U16" s="308" t="s">
        <v>390</v>
      </c>
    </row>
    <row r="17" spans="1:21" ht="15">
      <c r="A17" s="216">
        <v>23</v>
      </c>
      <c r="B17" s="207" t="s">
        <v>220</v>
      </c>
      <c r="C17" s="10">
        <v>1</v>
      </c>
      <c r="D17" s="49">
        <v>0.00017455053237912376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49">
        <v>0</v>
      </c>
      <c r="S17" s="10">
        <v>1</v>
      </c>
      <c r="T17" s="49">
        <v>6.373486297004461E-05</v>
      </c>
      <c r="U17" s="295" t="s">
        <v>353</v>
      </c>
    </row>
    <row r="18" spans="1:21" ht="28.5">
      <c r="A18" s="216">
        <v>29</v>
      </c>
      <c r="B18" s="207" t="s">
        <v>221</v>
      </c>
      <c r="C18" s="10">
        <v>8</v>
      </c>
      <c r="D18" s="49">
        <v>0.0013964042590329901</v>
      </c>
      <c r="E18" s="10">
        <v>1</v>
      </c>
      <c r="F18" s="49">
        <v>0.0004861448711716091</v>
      </c>
      <c r="G18" s="10">
        <v>2</v>
      </c>
      <c r="H18" s="49">
        <v>0.0010454783063251437</v>
      </c>
      <c r="I18" s="10">
        <v>2</v>
      </c>
      <c r="J18" s="49">
        <v>0.0011409013120365088</v>
      </c>
      <c r="K18" s="10">
        <v>0</v>
      </c>
      <c r="L18" s="49">
        <v>0</v>
      </c>
      <c r="M18" s="10">
        <v>2</v>
      </c>
      <c r="N18" s="49">
        <v>0.0010131712259371835</v>
      </c>
      <c r="O18" s="10">
        <v>0</v>
      </c>
      <c r="P18" s="49">
        <v>0</v>
      </c>
      <c r="Q18" s="10">
        <v>0</v>
      </c>
      <c r="R18" s="49">
        <v>0</v>
      </c>
      <c r="S18" s="10">
        <v>15</v>
      </c>
      <c r="T18" s="49">
        <v>0.0009560229445506692</v>
      </c>
      <c r="U18" s="295" t="s">
        <v>354</v>
      </c>
    </row>
    <row r="19" spans="1:21" ht="28.5">
      <c r="A19" s="216">
        <v>30</v>
      </c>
      <c r="B19" s="207" t="s">
        <v>222</v>
      </c>
      <c r="C19" s="10">
        <v>296</v>
      </c>
      <c r="D19" s="49">
        <v>0.05166695758422063</v>
      </c>
      <c r="E19" s="10">
        <v>74</v>
      </c>
      <c r="F19" s="49">
        <v>0.03597472046669908</v>
      </c>
      <c r="G19" s="10">
        <v>73</v>
      </c>
      <c r="H19" s="49">
        <v>0.038159958180867745</v>
      </c>
      <c r="I19" s="10">
        <v>75</v>
      </c>
      <c r="J19" s="49">
        <v>0.04278379920136908</v>
      </c>
      <c r="K19" s="10">
        <v>57</v>
      </c>
      <c r="L19" s="49">
        <v>0.044740973312401885</v>
      </c>
      <c r="M19" s="10">
        <v>97</v>
      </c>
      <c r="N19" s="49">
        <v>0.04913880445795339</v>
      </c>
      <c r="O19" s="10">
        <v>44</v>
      </c>
      <c r="P19" s="49">
        <v>0.061196105702364396</v>
      </c>
      <c r="Q19" s="10">
        <v>12</v>
      </c>
      <c r="R19" s="49">
        <v>0.04428044280442804</v>
      </c>
      <c r="S19" s="10">
        <v>728</v>
      </c>
      <c r="T19" s="49">
        <v>0.04639898024219248</v>
      </c>
      <c r="U19" s="295" t="s">
        <v>355</v>
      </c>
    </row>
    <row r="20" spans="1:21" ht="15">
      <c r="A20" s="216">
        <v>31</v>
      </c>
      <c r="B20" s="207" t="s">
        <v>223</v>
      </c>
      <c r="C20" s="10">
        <v>1305</v>
      </c>
      <c r="D20" s="49">
        <v>0.2277884447547565</v>
      </c>
      <c r="E20" s="10">
        <v>400</v>
      </c>
      <c r="F20" s="49">
        <v>0.19445794846864364</v>
      </c>
      <c r="G20" s="10">
        <v>426</v>
      </c>
      <c r="H20" s="49">
        <v>0.2226868792472556</v>
      </c>
      <c r="I20" s="10">
        <v>463</v>
      </c>
      <c r="J20" s="49">
        <v>0.26411865373645177</v>
      </c>
      <c r="K20" s="10">
        <v>329</v>
      </c>
      <c r="L20" s="49">
        <v>0.25824175824175827</v>
      </c>
      <c r="M20" s="10">
        <v>570</v>
      </c>
      <c r="N20" s="49">
        <v>0.2887537993920973</v>
      </c>
      <c r="O20" s="10">
        <v>186</v>
      </c>
      <c r="P20" s="49">
        <v>0.25869262865090403</v>
      </c>
      <c r="Q20" s="10">
        <v>72</v>
      </c>
      <c r="R20" s="49">
        <v>0.2656826568265683</v>
      </c>
      <c r="S20" s="10">
        <v>3751</v>
      </c>
      <c r="T20" s="49">
        <v>0.23906947100063736</v>
      </c>
      <c r="U20" s="295" t="s">
        <v>356</v>
      </c>
    </row>
    <row r="21" spans="1:21" ht="15">
      <c r="A21" s="216">
        <v>32</v>
      </c>
      <c r="B21" s="207" t="s">
        <v>224</v>
      </c>
      <c r="C21" s="10">
        <v>251</v>
      </c>
      <c r="D21" s="49">
        <v>0.043812183627160065</v>
      </c>
      <c r="E21" s="10">
        <v>86</v>
      </c>
      <c r="F21" s="49">
        <v>0.041808458920758386</v>
      </c>
      <c r="G21" s="10">
        <v>96</v>
      </c>
      <c r="H21" s="49">
        <v>0.0501829587036069</v>
      </c>
      <c r="I21" s="10">
        <v>69</v>
      </c>
      <c r="J21" s="49">
        <v>0.039361095265259556</v>
      </c>
      <c r="K21" s="10">
        <v>65</v>
      </c>
      <c r="L21" s="49">
        <v>0.05102040816326531</v>
      </c>
      <c r="M21" s="10">
        <v>96</v>
      </c>
      <c r="N21" s="49">
        <v>0.0486322188449848</v>
      </c>
      <c r="O21" s="10">
        <v>30</v>
      </c>
      <c r="P21" s="49">
        <v>0.04172461752433936</v>
      </c>
      <c r="Q21" s="10">
        <v>14</v>
      </c>
      <c r="R21" s="49">
        <v>0.05166051660516605</v>
      </c>
      <c r="S21" s="10">
        <v>707</v>
      </c>
      <c r="T21" s="49">
        <v>0.04506054811982154</v>
      </c>
      <c r="U21" s="295" t="s">
        <v>357</v>
      </c>
    </row>
    <row r="22" spans="1:21" ht="28.5">
      <c r="A22" s="216">
        <v>39</v>
      </c>
      <c r="B22" s="207" t="s">
        <v>225</v>
      </c>
      <c r="C22" s="10">
        <v>57</v>
      </c>
      <c r="D22" s="49">
        <v>0.009949380345610053</v>
      </c>
      <c r="E22" s="10">
        <v>16</v>
      </c>
      <c r="F22" s="49">
        <v>0.007778317938745746</v>
      </c>
      <c r="G22" s="10">
        <v>13</v>
      </c>
      <c r="H22" s="49">
        <v>0.006795608991113434</v>
      </c>
      <c r="I22" s="10">
        <v>10</v>
      </c>
      <c r="J22" s="49">
        <v>0.005704506560182544</v>
      </c>
      <c r="K22" s="10">
        <v>10</v>
      </c>
      <c r="L22" s="49">
        <v>0.007849293563579277</v>
      </c>
      <c r="M22" s="10">
        <v>16</v>
      </c>
      <c r="N22" s="49">
        <v>0.008105369807497468</v>
      </c>
      <c r="O22" s="10">
        <v>4</v>
      </c>
      <c r="P22" s="49">
        <v>0.005563282336578581</v>
      </c>
      <c r="Q22" s="10">
        <v>0</v>
      </c>
      <c r="R22" s="49">
        <v>0</v>
      </c>
      <c r="S22" s="10">
        <v>126</v>
      </c>
      <c r="T22" s="49">
        <v>0.00803059273422562</v>
      </c>
      <c r="U22" s="295" t="s">
        <v>358</v>
      </c>
    </row>
    <row r="23" spans="1:21" ht="15">
      <c r="A23" s="216">
        <v>40</v>
      </c>
      <c r="B23" s="207" t="s">
        <v>226</v>
      </c>
      <c r="C23" s="10">
        <v>323</v>
      </c>
      <c r="D23" s="49">
        <v>0.05637982195845697</v>
      </c>
      <c r="E23" s="10">
        <v>126</v>
      </c>
      <c r="F23" s="49">
        <v>0.06125425376762275</v>
      </c>
      <c r="G23" s="10">
        <v>89</v>
      </c>
      <c r="H23" s="49">
        <v>0.0465237846314689</v>
      </c>
      <c r="I23" s="10">
        <v>71</v>
      </c>
      <c r="J23" s="49">
        <v>0.040501996577296064</v>
      </c>
      <c r="K23" s="10">
        <v>62</v>
      </c>
      <c r="L23" s="49">
        <v>0.04866562009419152</v>
      </c>
      <c r="M23" s="10">
        <v>106</v>
      </c>
      <c r="N23" s="49">
        <v>0.05369807497467072</v>
      </c>
      <c r="O23" s="10">
        <v>51</v>
      </c>
      <c r="P23" s="49">
        <v>0.07093184979137691</v>
      </c>
      <c r="Q23" s="10">
        <v>14</v>
      </c>
      <c r="R23" s="49">
        <v>0.05166051660516605</v>
      </c>
      <c r="S23" s="10">
        <v>842</v>
      </c>
      <c r="T23" s="49">
        <v>0.05366475462077756</v>
      </c>
      <c r="U23" s="295" t="s">
        <v>359</v>
      </c>
    </row>
    <row r="24" spans="1:21" ht="15">
      <c r="A24" s="216">
        <v>41</v>
      </c>
      <c r="B24" s="207" t="s">
        <v>227</v>
      </c>
      <c r="C24" s="10">
        <v>14</v>
      </c>
      <c r="D24" s="49">
        <v>0.0024437074533077328</v>
      </c>
      <c r="E24" s="10">
        <v>10</v>
      </c>
      <c r="F24" s="49">
        <v>0.004861448711716091</v>
      </c>
      <c r="G24" s="10">
        <v>6</v>
      </c>
      <c r="H24" s="49">
        <v>0.0031364349189754314</v>
      </c>
      <c r="I24" s="10">
        <v>10</v>
      </c>
      <c r="J24" s="49">
        <v>0.005704506560182544</v>
      </c>
      <c r="K24" s="10">
        <v>4</v>
      </c>
      <c r="L24" s="49">
        <v>0.0031397174254317113</v>
      </c>
      <c r="M24" s="10">
        <v>5</v>
      </c>
      <c r="N24" s="49">
        <v>0.0025329280648429585</v>
      </c>
      <c r="O24" s="10">
        <v>2</v>
      </c>
      <c r="P24" s="49">
        <v>0.0027816411682892906</v>
      </c>
      <c r="Q24" s="10">
        <v>3</v>
      </c>
      <c r="R24" s="49">
        <v>0.01107011070110701</v>
      </c>
      <c r="S24" s="10">
        <v>54</v>
      </c>
      <c r="T24" s="49">
        <v>0.0034416826003824093</v>
      </c>
      <c r="U24" s="295" t="s">
        <v>360</v>
      </c>
    </row>
    <row r="25" spans="1:21" ht="15">
      <c r="A25" s="216">
        <v>42</v>
      </c>
      <c r="B25" s="207" t="s">
        <v>228</v>
      </c>
      <c r="C25" s="10">
        <v>43</v>
      </c>
      <c r="D25" s="49">
        <v>0.007505672892302321</v>
      </c>
      <c r="E25" s="10">
        <v>10</v>
      </c>
      <c r="F25" s="49">
        <v>0.004861448711716091</v>
      </c>
      <c r="G25" s="10">
        <v>14</v>
      </c>
      <c r="H25" s="49">
        <v>0.007318348144276007</v>
      </c>
      <c r="I25" s="10">
        <v>11</v>
      </c>
      <c r="J25" s="49">
        <v>0.006274957216200799</v>
      </c>
      <c r="K25" s="10">
        <v>8</v>
      </c>
      <c r="L25" s="49">
        <v>0.006279434850863423</v>
      </c>
      <c r="M25" s="10">
        <v>10</v>
      </c>
      <c r="N25" s="49">
        <v>0.005065856129685917</v>
      </c>
      <c r="O25" s="10">
        <v>2</v>
      </c>
      <c r="P25" s="49">
        <v>0.0027816411682892906</v>
      </c>
      <c r="Q25" s="10">
        <v>0</v>
      </c>
      <c r="R25" s="49">
        <v>0</v>
      </c>
      <c r="S25" s="10">
        <v>98</v>
      </c>
      <c r="T25" s="49">
        <v>0.006246016571064372</v>
      </c>
      <c r="U25" s="295" t="s">
        <v>361</v>
      </c>
    </row>
    <row r="26" spans="1:21" ht="15">
      <c r="A26" s="216">
        <v>43</v>
      </c>
      <c r="B26" s="207" t="s">
        <v>229</v>
      </c>
      <c r="C26" s="10">
        <v>10</v>
      </c>
      <c r="D26" s="49">
        <v>0.0017455053237912376</v>
      </c>
      <c r="E26" s="10">
        <v>2</v>
      </c>
      <c r="F26" s="49">
        <v>0.0009722897423432182</v>
      </c>
      <c r="G26" s="10">
        <v>4</v>
      </c>
      <c r="H26" s="49">
        <v>0.0020909566126502874</v>
      </c>
      <c r="I26" s="10">
        <v>2</v>
      </c>
      <c r="J26" s="49">
        <v>0.0011409013120365088</v>
      </c>
      <c r="K26" s="10">
        <v>4</v>
      </c>
      <c r="L26" s="49">
        <v>0.0031397174254317113</v>
      </c>
      <c r="M26" s="10">
        <v>4</v>
      </c>
      <c r="N26" s="49">
        <v>0.002026342451874367</v>
      </c>
      <c r="O26" s="10">
        <v>0</v>
      </c>
      <c r="P26" s="49">
        <v>0</v>
      </c>
      <c r="Q26" s="10">
        <v>0</v>
      </c>
      <c r="R26" s="49">
        <v>0</v>
      </c>
      <c r="S26" s="10">
        <v>26</v>
      </c>
      <c r="T26" s="49">
        <v>0.0016571064372211599</v>
      </c>
      <c r="U26" s="295" t="s">
        <v>362</v>
      </c>
    </row>
    <row r="27" spans="1:21" ht="15">
      <c r="A27" s="216">
        <v>44</v>
      </c>
      <c r="B27" s="207" t="s">
        <v>230</v>
      </c>
      <c r="C27" s="10">
        <v>1230</v>
      </c>
      <c r="D27" s="49">
        <v>0.21469715482632223</v>
      </c>
      <c r="E27" s="10">
        <v>474</v>
      </c>
      <c r="F27" s="49">
        <v>0.23043266893534273</v>
      </c>
      <c r="G27" s="10">
        <v>408</v>
      </c>
      <c r="H27" s="49">
        <v>0.21327757449032933</v>
      </c>
      <c r="I27" s="10">
        <v>355</v>
      </c>
      <c r="J27" s="49">
        <v>0.2025099828864803</v>
      </c>
      <c r="K27" s="10">
        <v>266</v>
      </c>
      <c r="L27" s="49">
        <v>0.2087912087912088</v>
      </c>
      <c r="M27" s="10">
        <v>364</v>
      </c>
      <c r="N27" s="49">
        <v>0.18439716312056736</v>
      </c>
      <c r="O27" s="10">
        <v>150</v>
      </c>
      <c r="P27" s="49">
        <v>0.2086230876216968</v>
      </c>
      <c r="Q27" s="10">
        <v>54</v>
      </c>
      <c r="R27" s="49">
        <v>0.1992619926199262</v>
      </c>
      <c r="S27" s="10">
        <v>3301</v>
      </c>
      <c r="T27" s="49">
        <v>0.21038878266411729</v>
      </c>
      <c r="U27" s="295" t="s">
        <v>363</v>
      </c>
    </row>
    <row r="28" spans="1:21" ht="28.5">
      <c r="A28" s="216">
        <v>45</v>
      </c>
      <c r="B28" s="207" t="s">
        <v>231</v>
      </c>
      <c r="C28" s="10">
        <v>914</v>
      </c>
      <c r="D28" s="49">
        <v>0.1595391865945191</v>
      </c>
      <c r="E28" s="10">
        <v>373</v>
      </c>
      <c r="F28" s="49">
        <v>0.18133203694701022</v>
      </c>
      <c r="G28" s="10">
        <v>355</v>
      </c>
      <c r="H28" s="49">
        <v>0.18557239937271303</v>
      </c>
      <c r="I28" s="10">
        <v>281</v>
      </c>
      <c r="J28" s="49">
        <v>0.16029663434112948</v>
      </c>
      <c r="K28" s="10">
        <v>196</v>
      </c>
      <c r="L28" s="49">
        <v>0.15384615384615385</v>
      </c>
      <c r="M28" s="10">
        <v>307</v>
      </c>
      <c r="N28" s="49">
        <v>0.15552178318135765</v>
      </c>
      <c r="O28" s="10">
        <v>104</v>
      </c>
      <c r="P28" s="49">
        <v>0.14464534075104313</v>
      </c>
      <c r="Q28" s="10">
        <v>43</v>
      </c>
      <c r="R28" s="49">
        <v>0.15867158671586715</v>
      </c>
      <c r="S28" s="10">
        <v>2573</v>
      </c>
      <c r="T28" s="49">
        <v>0.1639898024219248</v>
      </c>
      <c r="U28" s="295" t="s">
        <v>364</v>
      </c>
    </row>
    <row r="29" spans="1:21" ht="28.5">
      <c r="A29" s="216">
        <v>49</v>
      </c>
      <c r="B29" s="207" t="s">
        <v>232</v>
      </c>
      <c r="C29" s="10">
        <v>58</v>
      </c>
      <c r="D29" s="49">
        <v>0.010123930877989178</v>
      </c>
      <c r="E29" s="10">
        <v>29</v>
      </c>
      <c r="F29" s="49">
        <v>0.014098201263976665</v>
      </c>
      <c r="G29" s="10">
        <v>27</v>
      </c>
      <c r="H29" s="49">
        <v>0.014113957135389441</v>
      </c>
      <c r="I29" s="10">
        <v>23</v>
      </c>
      <c r="J29" s="49">
        <v>0.013120365088419851</v>
      </c>
      <c r="K29" s="10">
        <v>9</v>
      </c>
      <c r="L29" s="49">
        <v>0.00706436420722135</v>
      </c>
      <c r="M29" s="10">
        <v>19</v>
      </c>
      <c r="N29" s="49">
        <v>0.009625126646403243</v>
      </c>
      <c r="O29" s="10">
        <v>5</v>
      </c>
      <c r="P29" s="49">
        <v>0.006954102920723227</v>
      </c>
      <c r="Q29" s="10">
        <v>5</v>
      </c>
      <c r="R29" s="49">
        <v>0.01845018450184502</v>
      </c>
      <c r="S29" s="10">
        <v>175</v>
      </c>
      <c r="T29" s="49">
        <v>0.011153601019757807</v>
      </c>
      <c r="U29" s="295" t="s">
        <v>365</v>
      </c>
    </row>
    <row r="30" spans="1:21" ht="15">
      <c r="A30" s="216">
        <v>50</v>
      </c>
      <c r="B30" s="207" t="s">
        <v>233</v>
      </c>
      <c r="C30" s="10">
        <v>7</v>
      </c>
      <c r="D30" s="49">
        <v>0.0012218537266538664</v>
      </c>
      <c r="E30" s="10">
        <v>4</v>
      </c>
      <c r="F30" s="49">
        <v>0.0019445794846864365</v>
      </c>
      <c r="G30" s="10">
        <v>4</v>
      </c>
      <c r="H30" s="49">
        <v>0.0020909566126502874</v>
      </c>
      <c r="I30" s="10">
        <v>4</v>
      </c>
      <c r="J30" s="49">
        <v>0.0022818026240730175</v>
      </c>
      <c r="K30" s="10">
        <v>2</v>
      </c>
      <c r="L30" s="49">
        <v>0.0015698587127158557</v>
      </c>
      <c r="M30" s="10">
        <v>1</v>
      </c>
      <c r="N30" s="49">
        <v>0.0005065856129685917</v>
      </c>
      <c r="O30" s="10">
        <v>1</v>
      </c>
      <c r="P30" s="49">
        <v>0.0013908205841446453</v>
      </c>
      <c r="Q30" s="10">
        <v>1</v>
      </c>
      <c r="R30" s="49">
        <v>0.0036900369003690036</v>
      </c>
      <c r="S30" s="10">
        <v>24</v>
      </c>
      <c r="T30" s="49">
        <v>0.0015296367112810707</v>
      </c>
      <c r="U30" s="295" t="s">
        <v>366</v>
      </c>
    </row>
    <row r="31" spans="1:21" ht="15">
      <c r="A31" s="216">
        <v>51</v>
      </c>
      <c r="B31" s="207" t="s">
        <v>234</v>
      </c>
      <c r="C31" s="10">
        <v>9</v>
      </c>
      <c r="D31" s="49">
        <v>0.0015709547914121139</v>
      </c>
      <c r="E31" s="10">
        <v>1</v>
      </c>
      <c r="F31" s="49">
        <v>0.0004861448711716091</v>
      </c>
      <c r="G31" s="10">
        <v>1</v>
      </c>
      <c r="H31" s="49">
        <v>0.0005227391531625719</v>
      </c>
      <c r="I31" s="10">
        <v>2</v>
      </c>
      <c r="J31" s="49">
        <v>0.0011409013120365088</v>
      </c>
      <c r="K31" s="10">
        <v>1</v>
      </c>
      <c r="L31" s="49">
        <v>0.0007849293563579278</v>
      </c>
      <c r="M31" s="10">
        <v>4</v>
      </c>
      <c r="N31" s="49">
        <v>0.002026342451874367</v>
      </c>
      <c r="O31" s="10">
        <v>0</v>
      </c>
      <c r="P31" s="49">
        <v>0</v>
      </c>
      <c r="Q31" s="10">
        <v>0</v>
      </c>
      <c r="R31" s="49">
        <v>0</v>
      </c>
      <c r="S31" s="10">
        <v>18</v>
      </c>
      <c r="T31" s="49">
        <v>0.001147227533460803</v>
      </c>
      <c r="U31" s="295" t="s">
        <v>367</v>
      </c>
    </row>
    <row r="32" spans="1:21" ht="15">
      <c r="A32" s="216">
        <v>52</v>
      </c>
      <c r="B32" s="207" t="s">
        <v>235</v>
      </c>
      <c r="C32" s="10">
        <v>10</v>
      </c>
      <c r="D32" s="49">
        <v>0.0017455053237912376</v>
      </c>
      <c r="E32" s="10">
        <v>2</v>
      </c>
      <c r="F32" s="49">
        <v>0.0009722897423432182</v>
      </c>
      <c r="G32" s="10">
        <v>1</v>
      </c>
      <c r="H32" s="49">
        <v>0.0005227391531625719</v>
      </c>
      <c r="I32" s="10">
        <v>0</v>
      </c>
      <c r="J32" s="49">
        <v>0</v>
      </c>
      <c r="K32" s="10">
        <v>0</v>
      </c>
      <c r="L32" s="49">
        <v>0</v>
      </c>
      <c r="M32" s="10">
        <v>0</v>
      </c>
      <c r="N32" s="49">
        <v>0</v>
      </c>
      <c r="O32" s="10">
        <v>0</v>
      </c>
      <c r="P32" s="49">
        <v>0</v>
      </c>
      <c r="Q32" s="10">
        <v>0</v>
      </c>
      <c r="R32" s="49">
        <v>0</v>
      </c>
      <c r="S32" s="10">
        <v>13</v>
      </c>
      <c r="T32" s="49">
        <v>0.0008285532186105799</v>
      </c>
      <c r="U32" s="295" t="s">
        <v>368</v>
      </c>
    </row>
    <row r="33" spans="1:21" ht="15">
      <c r="A33" s="216">
        <v>53</v>
      </c>
      <c r="B33" s="207" t="s">
        <v>236</v>
      </c>
      <c r="C33" s="10">
        <v>299</v>
      </c>
      <c r="D33" s="49">
        <v>0.052190609181358004</v>
      </c>
      <c r="E33" s="10">
        <v>102</v>
      </c>
      <c r="F33" s="49">
        <v>0.049586776859504134</v>
      </c>
      <c r="G33" s="10">
        <v>126</v>
      </c>
      <c r="H33" s="49">
        <v>0.06586513329848406</v>
      </c>
      <c r="I33" s="10">
        <v>107</v>
      </c>
      <c r="J33" s="49">
        <v>0.061038220193953226</v>
      </c>
      <c r="K33" s="10">
        <v>89</v>
      </c>
      <c r="L33" s="49">
        <v>0.06985871271585557</v>
      </c>
      <c r="M33" s="10">
        <v>113</v>
      </c>
      <c r="N33" s="49">
        <v>0.057244174265450865</v>
      </c>
      <c r="O33" s="10">
        <v>42</v>
      </c>
      <c r="P33" s="49">
        <v>0.0584144645340751</v>
      </c>
      <c r="Q33" s="10">
        <v>13</v>
      </c>
      <c r="R33" s="49">
        <v>0.04797047970479705</v>
      </c>
      <c r="S33" s="10">
        <v>891</v>
      </c>
      <c r="T33" s="49">
        <v>0.05678776290630975</v>
      </c>
      <c r="U33" s="295" t="s">
        <v>369</v>
      </c>
    </row>
    <row r="34" spans="1:21" ht="28.5">
      <c r="A34" s="216">
        <v>59</v>
      </c>
      <c r="B34" s="207" t="s">
        <v>237</v>
      </c>
      <c r="C34" s="10">
        <v>24</v>
      </c>
      <c r="D34" s="49">
        <v>0.0041892127770989706</v>
      </c>
      <c r="E34" s="10">
        <v>7</v>
      </c>
      <c r="F34" s="49">
        <v>0.003403014098201264</v>
      </c>
      <c r="G34" s="10">
        <v>7</v>
      </c>
      <c r="H34" s="49">
        <v>0.0036591740721380033</v>
      </c>
      <c r="I34" s="10">
        <v>2</v>
      </c>
      <c r="J34" s="49">
        <v>0.0011409013120365088</v>
      </c>
      <c r="K34" s="10">
        <v>3</v>
      </c>
      <c r="L34" s="49">
        <v>0.002354788069073783</v>
      </c>
      <c r="M34" s="10">
        <v>8</v>
      </c>
      <c r="N34" s="49">
        <v>0.004052684903748734</v>
      </c>
      <c r="O34" s="10">
        <v>1</v>
      </c>
      <c r="P34" s="49">
        <v>0.0013908205841446453</v>
      </c>
      <c r="Q34" s="10">
        <v>3</v>
      </c>
      <c r="R34" s="49">
        <v>0.01107011070110701</v>
      </c>
      <c r="S34" s="10">
        <v>55</v>
      </c>
      <c r="T34" s="49">
        <v>0.003505417463352454</v>
      </c>
      <c r="U34" s="295" t="s">
        <v>370</v>
      </c>
    </row>
    <row r="35" spans="1:21" ht="15">
      <c r="A35" s="216">
        <v>60</v>
      </c>
      <c r="B35" s="207" t="s">
        <v>238</v>
      </c>
      <c r="C35" s="10">
        <v>3</v>
      </c>
      <c r="D35" s="49">
        <v>0.0005236515971373713</v>
      </c>
      <c r="E35" s="10">
        <v>0</v>
      </c>
      <c r="F35" s="49">
        <v>0</v>
      </c>
      <c r="G35" s="10">
        <v>0</v>
      </c>
      <c r="H35" s="49">
        <v>0</v>
      </c>
      <c r="I35" s="10">
        <v>2</v>
      </c>
      <c r="J35" s="49">
        <v>0.0011409013120365088</v>
      </c>
      <c r="K35" s="10">
        <v>0</v>
      </c>
      <c r="L35" s="49">
        <v>0</v>
      </c>
      <c r="M35" s="10">
        <v>1</v>
      </c>
      <c r="N35" s="49">
        <v>0.0005065856129685917</v>
      </c>
      <c r="O35" s="10">
        <v>0</v>
      </c>
      <c r="P35" s="49">
        <v>0</v>
      </c>
      <c r="Q35" s="10">
        <v>0</v>
      </c>
      <c r="R35" s="49">
        <v>0</v>
      </c>
      <c r="S35" s="10">
        <v>6</v>
      </c>
      <c r="T35" s="49">
        <v>0.0003824091778202677</v>
      </c>
      <c r="U35" s="295" t="s">
        <v>371</v>
      </c>
    </row>
    <row r="36" spans="1:21" ht="15">
      <c r="A36" s="216">
        <v>61</v>
      </c>
      <c r="B36" s="207" t="s">
        <v>239</v>
      </c>
      <c r="C36" s="10">
        <v>4</v>
      </c>
      <c r="D36" s="49">
        <v>0.0006982021295164951</v>
      </c>
      <c r="E36" s="10">
        <v>1</v>
      </c>
      <c r="F36" s="49">
        <v>0.0004861448711716091</v>
      </c>
      <c r="G36" s="10">
        <v>3</v>
      </c>
      <c r="H36" s="49">
        <v>0.0015682174594877157</v>
      </c>
      <c r="I36" s="10">
        <v>2</v>
      </c>
      <c r="J36" s="49">
        <v>0.0011409013120365088</v>
      </c>
      <c r="K36" s="10">
        <v>1</v>
      </c>
      <c r="L36" s="49">
        <v>0.0007849293563579278</v>
      </c>
      <c r="M36" s="10">
        <v>3</v>
      </c>
      <c r="N36" s="49">
        <v>0.001519756838905775</v>
      </c>
      <c r="O36" s="10">
        <v>2</v>
      </c>
      <c r="P36" s="49">
        <v>0.0027816411682892906</v>
      </c>
      <c r="Q36" s="10">
        <v>0</v>
      </c>
      <c r="R36" s="49">
        <v>0</v>
      </c>
      <c r="S36" s="10">
        <v>16</v>
      </c>
      <c r="T36" s="49">
        <v>0.0010197578075207138</v>
      </c>
      <c r="U36" s="295" t="s">
        <v>372</v>
      </c>
    </row>
    <row r="37" spans="1:21" ht="15">
      <c r="A37" s="216">
        <v>62</v>
      </c>
      <c r="B37" s="207" t="s">
        <v>240</v>
      </c>
      <c r="C37" s="10">
        <v>4</v>
      </c>
      <c r="D37" s="49">
        <v>0.0006982021295164951</v>
      </c>
      <c r="E37" s="10">
        <v>4</v>
      </c>
      <c r="F37" s="49">
        <v>0.0019445794846864365</v>
      </c>
      <c r="G37" s="10">
        <v>1</v>
      </c>
      <c r="H37" s="49">
        <v>0.0005227391531625719</v>
      </c>
      <c r="I37" s="10">
        <v>1</v>
      </c>
      <c r="J37" s="49">
        <v>0.0005704506560182544</v>
      </c>
      <c r="K37" s="10">
        <v>1</v>
      </c>
      <c r="L37" s="49">
        <v>0.0007849293563579278</v>
      </c>
      <c r="M37" s="10">
        <v>1</v>
      </c>
      <c r="N37" s="49">
        <v>0.0005065856129685917</v>
      </c>
      <c r="O37" s="10">
        <v>1</v>
      </c>
      <c r="P37" s="49">
        <v>0.0013908205841446453</v>
      </c>
      <c r="Q37" s="10">
        <v>2</v>
      </c>
      <c r="R37" s="49">
        <v>0.007380073800738007</v>
      </c>
      <c r="S37" s="10">
        <v>15</v>
      </c>
      <c r="T37" s="49">
        <v>0.0009560229445506692</v>
      </c>
      <c r="U37" s="295" t="s">
        <v>373</v>
      </c>
    </row>
    <row r="38" spans="1:21" ht="15">
      <c r="A38" s="216">
        <v>63</v>
      </c>
      <c r="B38" s="207" t="s">
        <v>241</v>
      </c>
      <c r="C38" s="10">
        <v>32</v>
      </c>
      <c r="D38" s="49">
        <v>0.0055856170361319605</v>
      </c>
      <c r="E38" s="10">
        <v>11</v>
      </c>
      <c r="F38" s="49">
        <v>0.0053475935828877</v>
      </c>
      <c r="G38" s="10">
        <v>13</v>
      </c>
      <c r="H38" s="49">
        <v>0.006795608991113434</v>
      </c>
      <c r="I38" s="10">
        <v>10</v>
      </c>
      <c r="J38" s="49">
        <v>0.005704506560182544</v>
      </c>
      <c r="K38" s="10">
        <v>7</v>
      </c>
      <c r="L38" s="49">
        <v>0.005494505494505495</v>
      </c>
      <c r="M38" s="10">
        <v>9</v>
      </c>
      <c r="N38" s="49">
        <v>0.004559270516717325</v>
      </c>
      <c r="O38" s="10">
        <v>1</v>
      </c>
      <c r="P38" s="49">
        <v>0.0013908205841446453</v>
      </c>
      <c r="Q38" s="10">
        <v>2</v>
      </c>
      <c r="R38" s="49">
        <v>0.007380073800738007</v>
      </c>
      <c r="S38" s="10">
        <v>85</v>
      </c>
      <c r="T38" s="49">
        <v>0.005417463352453792</v>
      </c>
      <c r="U38" s="295" t="s">
        <v>374</v>
      </c>
    </row>
    <row r="39" spans="1:21" ht="15">
      <c r="A39" s="216">
        <v>64</v>
      </c>
      <c r="B39" s="207" t="s">
        <v>242</v>
      </c>
      <c r="C39" s="10">
        <v>0</v>
      </c>
      <c r="D39" s="49">
        <v>0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0</v>
      </c>
      <c r="L39" s="49">
        <v>0</v>
      </c>
      <c r="M39" s="10">
        <v>0</v>
      </c>
      <c r="N39" s="49">
        <v>0</v>
      </c>
      <c r="O39" s="10">
        <v>0</v>
      </c>
      <c r="P39" s="49">
        <v>0</v>
      </c>
      <c r="Q39" s="10">
        <v>0</v>
      </c>
      <c r="R39" s="49">
        <v>0</v>
      </c>
      <c r="S39" s="10">
        <v>0</v>
      </c>
      <c r="T39" s="49">
        <v>0</v>
      </c>
      <c r="U39" s="295" t="s">
        <v>375</v>
      </c>
    </row>
    <row r="40" spans="1:21" ht="28.5">
      <c r="A40" s="216">
        <v>69</v>
      </c>
      <c r="B40" s="207" t="s">
        <v>243</v>
      </c>
      <c r="C40" s="10">
        <v>3</v>
      </c>
      <c r="D40" s="49">
        <v>0.0005236515971373713</v>
      </c>
      <c r="E40" s="10">
        <v>0</v>
      </c>
      <c r="F40" s="49">
        <v>0</v>
      </c>
      <c r="G40" s="10">
        <v>1</v>
      </c>
      <c r="H40" s="49">
        <v>0.0005227391531625719</v>
      </c>
      <c r="I40" s="10">
        <v>1</v>
      </c>
      <c r="J40" s="49">
        <v>0.0005704506560182544</v>
      </c>
      <c r="K40" s="10">
        <v>0</v>
      </c>
      <c r="L40" s="49">
        <v>0</v>
      </c>
      <c r="M40" s="10">
        <v>1</v>
      </c>
      <c r="N40" s="49">
        <v>0.0005065856129685917</v>
      </c>
      <c r="O40" s="10">
        <v>0</v>
      </c>
      <c r="P40" s="49">
        <v>0</v>
      </c>
      <c r="Q40" s="10">
        <v>0</v>
      </c>
      <c r="R40" s="49">
        <v>0</v>
      </c>
      <c r="S40" s="10">
        <v>6</v>
      </c>
      <c r="T40" s="49">
        <v>0.0003824091778202677</v>
      </c>
      <c r="U40" s="295" t="s">
        <v>376</v>
      </c>
    </row>
    <row r="41" spans="1:21" ht="15">
      <c r="A41" s="216">
        <v>70</v>
      </c>
      <c r="B41" s="207" t="s">
        <v>244</v>
      </c>
      <c r="C41" s="10">
        <v>50</v>
      </c>
      <c r="D41" s="49">
        <v>0.008727526618956188</v>
      </c>
      <c r="E41" s="10">
        <v>12</v>
      </c>
      <c r="F41" s="49">
        <v>0.00583373845405931</v>
      </c>
      <c r="G41" s="10">
        <v>12</v>
      </c>
      <c r="H41" s="49">
        <v>0.006272869837950863</v>
      </c>
      <c r="I41" s="10">
        <v>14</v>
      </c>
      <c r="J41" s="49">
        <v>0.007986309184255563</v>
      </c>
      <c r="K41" s="10">
        <v>15</v>
      </c>
      <c r="L41" s="49">
        <v>0.011773940345368918</v>
      </c>
      <c r="M41" s="10">
        <v>15</v>
      </c>
      <c r="N41" s="49">
        <v>0.007598784194528876</v>
      </c>
      <c r="O41" s="10">
        <v>1</v>
      </c>
      <c r="P41" s="49">
        <v>0.0013908205841446453</v>
      </c>
      <c r="Q41" s="10">
        <v>2</v>
      </c>
      <c r="R41" s="49">
        <v>0.007380073800738007</v>
      </c>
      <c r="S41" s="10">
        <v>121</v>
      </c>
      <c r="T41" s="49">
        <v>0.007711918419375398</v>
      </c>
      <c r="U41" s="295" t="s">
        <v>377</v>
      </c>
    </row>
    <row r="42" spans="1:21" ht="15">
      <c r="A42" s="216">
        <v>71</v>
      </c>
      <c r="B42" s="207" t="s">
        <v>245</v>
      </c>
      <c r="C42" s="10">
        <v>228</v>
      </c>
      <c r="D42" s="49">
        <v>0.039797521382440214</v>
      </c>
      <c r="E42" s="10">
        <v>68</v>
      </c>
      <c r="F42" s="49">
        <v>0.03305785123966942</v>
      </c>
      <c r="G42" s="10">
        <v>86</v>
      </c>
      <c r="H42" s="49">
        <v>0.04495556717198118</v>
      </c>
      <c r="I42" s="10">
        <v>95</v>
      </c>
      <c r="J42" s="49">
        <v>0.05419281232173417</v>
      </c>
      <c r="K42" s="10">
        <v>52</v>
      </c>
      <c r="L42" s="49">
        <v>0.04081632653061224</v>
      </c>
      <c r="M42" s="10">
        <v>86</v>
      </c>
      <c r="N42" s="49">
        <v>0.04356636271529889</v>
      </c>
      <c r="O42" s="10">
        <v>36</v>
      </c>
      <c r="P42" s="49">
        <v>0.05006954102920723</v>
      </c>
      <c r="Q42" s="10">
        <v>12</v>
      </c>
      <c r="R42" s="49">
        <v>0.04428044280442804</v>
      </c>
      <c r="S42" s="10">
        <v>663</v>
      </c>
      <c r="T42" s="49">
        <v>0.042256214149139576</v>
      </c>
      <c r="U42" s="295" t="s">
        <v>378</v>
      </c>
    </row>
    <row r="43" spans="1:21" ht="28.5">
      <c r="A43" s="216">
        <v>72</v>
      </c>
      <c r="B43" s="207" t="s">
        <v>246</v>
      </c>
      <c r="C43" s="10">
        <v>0</v>
      </c>
      <c r="D43" s="49">
        <v>0</v>
      </c>
      <c r="E43" s="10">
        <v>0</v>
      </c>
      <c r="F43" s="49">
        <v>0</v>
      </c>
      <c r="G43" s="10">
        <v>1</v>
      </c>
      <c r="H43" s="49">
        <v>0.0005227391531625719</v>
      </c>
      <c r="I43" s="10">
        <v>0</v>
      </c>
      <c r="J43" s="49">
        <v>0</v>
      </c>
      <c r="K43" s="10">
        <v>1</v>
      </c>
      <c r="L43" s="49">
        <v>0.0007849293563579278</v>
      </c>
      <c r="M43" s="10">
        <v>0</v>
      </c>
      <c r="N43" s="49">
        <v>0</v>
      </c>
      <c r="O43" s="10">
        <v>0</v>
      </c>
      <c r="P43" s="49">
        <v>0</v>
      </c>
      <c r="Q43" s="10">
        <v>0</v>
      </c>
      <c r="R43" s="49">
        <v>0</v>
      </c>
      <c r="S43" s="10">
        <v>2</v>
      </c>
      <c r="T43" s="49">
        <v>0.00012746972594008922</v>
      </c>
      <c r="U43" s="295" t="s">
        <v>379</v>
      </c>
    </row>
    <row r="44" spans="1:21" ht="15">
      <c r="A44" s="216">
        <v>73</v>
      </c>
      <c r="B44" s="207" t="s">
        <v>247</v>
      </c>
      <c r="C44" s="10">
        <v>24</v>
      </c>
      <c r="D44" s="49">
        <v>0.0041892127770989706</v>
      </c>
      <c r="E44" s="10">
        <v>10</v>
      </c>
      <c r="F44" s="49">
        <v>0.004861448711716091</v>
      </c>
      <c r="G44" s="10">
        <v>5</v>
      </c>
      <c r="H44" s="49">
        <v>0.0026136957658128594</v>
      </c>
      <c r="I44" s="10">
        <v>4</v>
      </c>
      <c r="J44" s="49">
        <v>0.0022818026240730175</v>
      </c>
      <c r="K44" s="10">
        <v>6</v>
      </c>
      <c r="L44" s="49">
        <v>0.004709576138147566</v>
      </c>
      <c r="M44" s="10">
        <v>3</v>
      </c>
      <c r="N44" s="49">
        <v>0.001519756838905775</v>
      </c>
      <c r="O44" s="10">
        <v>1</v>
      </c>
      <c r="P44" s="49">
        <v>0.0013908205841446453</v>
      </c>
      <c r="Q44" s="10">
        <v>1</v>
      </c>
      <c r="R44" s="49">
        <v>0.0036900369003690036</v>
      </c>
      <c r="S44" s="10">
        <v>54</v>
      </c>
      <c r="T44" s="49">
        <v>0.0034416826003824093</v>
      </c>
      <c r="U44" s="295" t="s">
        <v>380</v>
      </c>
    </row>
    <row r="45" spans="1:21" ht="28.5">
      <c r="A45" s="216">
        <v>79</v>
      </c>
      <c r="B45" s="207" t="s">
        <v>248</v>
      </c>
      <c r="C45" s="10">
        <v>10</v>
      </c>
      <c r="D45" s="49">
        <v>0.0017455053237912376</v>
      </c>
      <c r="E45" s="10">
        <v>3</v>
      </c>
      <c r="F45" s="49">
        <v>0.0014584346135148275</v>
      </c>
      <c r="G45" s="10">
        <v>0</v>
      </c>
      <c r="H45" s="49">
        <v>0</v>
      </c>
      <c r="I45" s="10">
        <v>1</v>
      </c>
      <c r="J45" s="49">
        <v>0.0005704506560182544</v>
      </c>
      <c r="K45" s="10">
        <v>0</v>
      </c>
      <c r="L45" s="49">
        <v>0</v>
      </c>
      <c r="M45" s="10">
        <v>1</v>
      </c>
      <c r="N45" s="49">
        <v>0.0005065856129685917</v>
      </c>
      <c r="O45" s="10">
        <v>0</v>
      </c>
      <c r="P45" s="49">
        <v>0</v>
      </c>
      <c r="Q45" s="10">
        <v>0</v>
      </c>
      <c r="R45" s="49">
        <v>0</v>
      </c>
      <c r="S45" s="10">
        <v>15</v>
      </c>
      <c r="T45" s="49">
        <v>0.0009560229445506692</v>
      </c>
      <c r="U45" s="295" t="s">
        <v>381</v>
      </c>
    </row>
    <row r="46" spans="1:21" ht="15">
      <c r="A46" s="216">
        <v>80</v>
      </c>
      <c r="B46" s="207" t="s">
        <v>249</v>
      </c>
      <c r="C46" s="10">
        <v>16</v>
      </c>
      <c r="D46" s="49">
        <v>0.0027928085180659802</v>
      </c>
      <c r="E46" s="10">
        <v>3</v>
      </c>
      <c r="F46" s="49">
        <v>0.0014584346135148275</v>
      </c>
      <c r="G46" s="10">
        <v>3</v>
      </c>
      <c r="H46" s="49">
        <v>0.0015682174594877157</v>
      </c>
      <c r="I46" s="10">
        <v>9</v>
      </c>
      <c r="J46" s="49">
        <v>0.00513405590416429</v>
      </c>
      <c r="K46" s="10">
        <v>2</v>
      </c>
      <c r="L46" s="49">
        <v>0.0015698587127158557</v>
      </c>
      <c r="M46" s="10">
        <v>0</v>
      </c>
      <c r="N46" s="49">
        <v>0</v>
      </c>
      <c r="O46" s="10">
        <v>0</v>
      </c>
      <c r="P46" s="49">
        <v>0</v>
      </c>
      <c r="Q46" s="10">
        <v>1</v>
      </c>
      <c r="R46" s="49">
        <v>0.0036900369003690036</v>
      </c>
      <c r="S46" s="10">
        <v>34</v>
      </c>
      <c r="T46" s="49">
        <v>0.002166985340981517</v>
      </c>
      <c r="U46" s="295" t="s">
        <v>382</v>
      </c>
    </row>
    <row r="47" spans="1:21" ht="15">
      <c r="A47" s="216">
        <v>81</v>
      </c>
      <c r="B47" s="207" t="s">
        <v>250</v>
      </c>
      <c r="C47" s="10">
        <v>3</v>
      </c>
      <c r="D47" s="49">
        <v>0.0005236515971373713</v>
      </c>
      <c r="E47" s="10">
        <v>5</v>
      </c>
      <c r="F47" s="49">
        <v>0.0024307243558580457</v>
      </c>
      <c r="G47" s="10">
        <v>0</v>
      </c>
      <c r="H47" s="49">
        <v>0</v>
      </c>
      <c r="I47" s="10">
        <v>1</v>
      </c>
      <c r="J47" s="49">
        <v>0.0005704506560182544</v>
      </c>
      <c r="K47" s="10">
        <v>0</v>
      </c>
      <c r="L47" s="49">
        <v>0</v>
      </c>
      <c r="M47" s="10">
        <v>0</v>
      </c>
      <c r="N47" s="49">
        <v>0</v>
      </c>
      <c r="O47" s="10">
        <v>0</v>
      </c>
      <c r="P47" s="49">
        <v>0</v>
      </c>
      <c r="Q47" s="10">
        <v>1</v>
      </c>
      <c r="R47" s="49">
        <v>0.0036900369003690036</v>
      </c>
      <c r="S47" s="10">
        <v>10</v>
      </c>
      <c r="T47" s="49">
        <v>0.0006373486297004461</v>
      </c>
      <c r="U47" s="295" t="s">
        <v>383</v>
      </c>
    </row>
    <row r="48" spans="1:21" ht="15">
      <c r="A48" s="216">
        <v>82</v>
      </c>
      <c r="B48" s="207" t="s">
        <v>251</v>
      </c>
      <c r="C48" s="10">
        <v>8</v>
      </c>
      <c r="D48" s="49">
        <v>0.0013964042590329901</v>
      </c>
      <c r="E48" s="10">
        <v>4</v>
      </c>
      <c r="F48" s="49">
        <v>0.0019445794846864365</v>
      </c>
      <c r="G48" s="10">
        <v>1</v>
      </c>
      <c r="H48" s="49">
        <v>0.0005227391531625719</v>
      </c>
      <c r="I48" s="10">
        <v>1</v>
      </c>
      <c r="J48" s="49">
        <v>0.0005704506560182544</v>
      </c>
      <c r="K48" s="10">
        <v>0</v>
      </c>
      <c r="L48" s="49">
        <v>0</v>
      </c>
      <c r="M48" s="10">
        <v>0</v>
      </c>
      <c r="N48" s="49">
        <v>0</v>
      </c>
      <c r="O48" s="10">
        <v>0</v>
      </c>
      <c r="P48" s="49">
        <v>0</v>
      </c>
      <c r="Q48" s="10">
        <v>0</v>
      </c>
      <c r="R48" s="49">
        <v>0</v>
      </c>
      <c r="S48" s="10">
        <v>14</v>
      </c>
      <c r="T48" s="49">
        <v>0.0008922880815806246</v>
      </c>
      <c r="U48" s="295" t="s">
        <v>384</v>
      </c>
    </row>
    <row r="49" spans="1:21" ht="15">
      <c r="A49" s="216">
        <v>83</v>
      </c>
      <c r="B49" s="207" t="s">
        <v>252</v>
      </c>
      <c r="C49" s="10">
        <v>22</v>
      </c>
      <c r="D49" s="49">
        <v>0.0038401117123407227</v>
      </c>
      <c r="E49" s="10">
        <v>8</v>
      </c>
      <c r="F49" s="49">
        <v>0.003889158969372873</v>
      </c>
      <c r="G49" s="10">
        <v>9</v>
      </c>
      <c r="H49" s="49">
        <v>0.004704652378463147</v>
      </c>
      <c r="I49" s="10">
        <v>9</v>
      </c>
      <c r="J49" s="49">
        <v>0.00513405590416429</v>
      </c>
      <c r="K49" s="10">
        <v>5</v>
      </c>
      <c r="L49" s="49">
        <v>0.003924646781789639</v>
      </c>
      <c r="M49" s="10">
        <v>3</v>
      </c>
      <c r="N49" s="49">
        <v>0.001519756838905775</v>
      </c>
      <c r="O49" s="10">
        <v>1</v>
      </c>
      <c r="P49" s="49">
        <v>0.0013908205841446453</v>
      </c>
      <c r="Q49" s="10">
        <v>0</v>
      </c>
      <c r="R49" s="49">
        <v>0</v>
      </c>
      <c r="S49" s="10">
        <v>57</v>
      </c>
      <c r="T49" s="49">
        <v>0.003632887189292543</v>
      </c>
      <c r="U49" s="295" t="s">
        <v>385</v>
      </c>
    </row>
    <row r="50" spans="1:21" ht="28.5">
      <c r="A50" s="216">
        <v>89</v>
      </c>
      <c r="B50" s="207" t="s">
        <v>253</v>
      </c>
      <c r="C50" s="10">
        <v>56</v>
      </c>
      <c r="D50" s="49">
        <v>0.009774829813230931</v>
      </c>
      <c r="E50" s="10">
        <v>19</v>
      </c>
      <c r="F50" s="49">
        <v>0.009236752552260573</v>
      </c>
      <c r="G50" s="10">
        <v>16</v>
      </c>
      <c r="H50" s="49">
        <v>0.00836382645060115</v>
      </c>
      <c r="I50" s="10">
        <v>9</v>
      </c>
      <c r="J50" s="49">
        <v>0.00513405590416429</v>
      </c>
      <c r="K50" s="10">
        <v>8</v>
      </c>
      <c r="L50" s="49">
        <v>0.006279434850863423</v>
      </c>
      <c r="M50" s="10">
        <v>13</v>
      </c>
      <c r="N50" s="49">
        <v>0.006585612968591692</v>
      </c>
      <c r="O50" s="10">
        <v>2</v>
      </c>
      <c r="P50" s="49">
        <v>0.0027816411682892906</v>
      </c>
      <c r="Q50" s="10">
        <v>1</v>
      </c>
      <c r="R50" s="49">
        <v>0.0036900369003690036</v>
      </c>
      <c r="S50" s="10">
        <v>124</v>
      </c>
      <c r="T50" s="49">
        <v>0.007903123008285532</v>
      </c>
      <c r="U50" s="295" t="s">
        <v>386</v>
      </c>
    </row>
    <row r="51" spans="1:21" ht="15.75" thickBot="1">
      <c r="A51" s="218">
        <v>99</v>
      </c>
      <c r="B51" s="211" t="s">
        <v>254</v>
      </c>
      <c r="C51" s="11">
        <v>360</v>
      </c>
      <c r="D51" s="50">
        <v>0.06283819165648455</v>
      </c>
      <c r="E51" s="11">
        <v>182</v>
      </c>
      <c r="F51" s="50">
        <v>0.08847836655323287</v>
      </c>
      <c r="G51" s="11">
        <v>105</v>
      </c>
      <c r="H51" s="50">
        <v>0.05488761108207005</v>
      </c>
      <c r="I51" s="11">
        <v>98</v>
      </c>
      <c r="J51" s="50">
        <v>0.055904164289788935</v>
      </c>
      <c r="K51" s="11">
        <v>66</v>
      </c>
      <c r="L51" s="50">
        <v>0.05180533751962323</v>
      </c>
      <c r="M51" s="11">
        <v>102</v>
      </c>
      <c r="N51" s="50">
        <v>0.05167173252279635</v>
      </c>
      <c r="O51" s="11">
        <v>47</v>
      </c>
      <c r="P51" s="50">
        <v>0.06536856745479833</v>
      </c>
      <c r="Q51" s="11">
        <v>13</v>
      </c>
      <c r="R51" s="50">
        <v>0.04797047970479705</v>
      </c>
      <c r="S51" s="11">
        <v>973</v>
      </c>
      <c r="T51" s="50">
        <v>0.06201402166985341</v>
      </c>
      <c r="U51" s="295" t="s">
        <v>387</v>
      </c>
    </row>
    <row r="52" spans="1:21" ht="15.75" thickBot="1">
      <c r="A52" s="385" t="s">
        <v>255</v>
      </c>
      <c r="B52" s="430"/>
      <c r="C52" s="55">
        <v>5729</v>
      </c>
      <c r="D52" s="56">
        <v>0.9999999999999999</v>
      </c>
      <c r="E52" s="55">
        <v>2057</v>
      </c>
      <c r="F52" s="56">
        <v>0.9999999999999999</v>
      </c>
      <c r="G52" s="55">
        <v>1913</v>
      </c>
      <c r="H52" s="56">
        <v>1.0000000000000002</v>
      </c>
      <c r="I52" s="55">
        <v>1753</v>
      </c>
      <c r="J52" s="56">
        <v>0.9999999999999999</v>
      </c>
      <c r="K52" s="55">
        <v>1274</v>
      </c>
      <c r="L52" s="56">
        <v>0.9999999999999999</v>
      </c>
      <c r="M52" s="55">
        <v>1974</v>
      </c>
      <c r="N52" s="56">
        <v>1.0000000000000002</v>
      </c>
      <c r="O52" s="55">
        <v>719</v>
      </c>
      <c r="P52" s="56">
        <v>0.9999999999999998</v>
      </c>
      <c r="Q52" s="55">
        <v>271</v>
      </c>
      <c r="R52" s="56">
        <v>0.9999999999999998</v>
      </c>
      <c r="S52" s="55">
        <v>15690</v>
      </c>
      <c r="T52" s="56">
        <v>0.9999999999999997</v>
      </c>
      <c r="U52" s="73"/>
    </row>
    <row r="53" spans="1:21" ht="15.75" thickBot="1">
      <c r="A53" s="226" t="s">
        <v>36</v>
      </c>
      <c r="B53" s="200" t="s">
        <v>256</v>
      </c>
      <c r="C53" s="72">
        <v>1169</v>
      </c>
      <c r="D53" s="171">
        <v>0.20404957235119567</v>
      </c>
      <c r="E53" s="72">
        <v>406</v>
      </c>
      <c r="F53" s="171">
        <v>0.1973748176956733</v>
      </c>
      <c r="G53" s="72">
        <v>160</v>
      </c>
      <c r="H53" s="171">
        <v>0.0836382645060115</v>
      </c>
      <c r="I53" s="72">
        <v>155</v>
      </c>
      <c r="J53" s="171">
        <v>0.08841985168282944</v>
      </c>
      <c r="K53" s="72">
        <v>97</v>
      </c>
      <c r="L53" s="171">
        <v>0.076138147566719</v>
      </c>
      <c r="M53" s="72">
        <v>142</v>
      </c>
      <c r="N53" s="171">
        <v>0.07193515704154002</v>
      </c>
      <c r="O53" s="72">
        <v>69</v>
      </c>
      <c r="P53" s="171">
        <v>0.09596662030598054</v>
      </c>
      <c r="Q53" s="72">
        <v>32</v>
      </c>
      <c r="R53" s="171">
        <v>0.11808118081180811</v>
      </c>
      <c r="S53" s="72">
        <v>2230</v>
      </c>
      <c r="T53" s="171">
        <v>0.14212874442319948</v>
      </c>
      <c r="U53" s="295" t="s">
        <v>388</v>
      </c>
    </row>
    <row r="54" spans="1:21" ht="15.75" thickBot="1">
      <c r="A54" s="382" t="s">
        <v>89</v>
      </c>
      <c r="B54" s="383"/>
      <c r="C54" s="32">
        <v>6898</v>
      </c>
      <c r="D54" s="64" t="s">
        <v>170</v>
      </c>
      <c r="E54" s="32">
        <v>2463</v>
      </c>
      <c r="F54" s="64" t="s">
        <v>170</v>
      </c>
      <c r="G54" s="32">
        <v>2073</v>
      </c>
      <c r="H54" s="64" t="s">
        <v>170</v>
      </c>
      <c r="I54" s="32">
        <v>1908</v>
      </c>
      <c r="J54" s="64" t="s">
        <v>170</v>
      </c>
      <c r="K54" s="32">
        <v>1371</v>
      </c>
      <c r="L54" s="64" t="s">
        <v>170</v>
      </c>
      <c r="M54" s="32">
        <v>2116</v>
      </c>
      <c r="N54" s="64" t="s">
        <v>170</v>
      </c>
      <c r="O54" s="32">
        <v>788</v>
      </c>
      <c r="P54" s="64" t="s">
        <v>170</v>
      </c>
      <c r="Q54" s="32">
        <v>303</v>
      </c>
      <c r="R54" s="64" t="s">
        <v>170</v>
      </c>
      <c r="S54" s="32">
        <v>17920</v>
      </c>
      <c r="T54" s="64" t="s">
        <v>170</v>
      </c>
      <c r="U54" s="296" t="s">
        <v>116</v>
      </c>
    </row>
    <row r="55" spans="1:20" ht="15">
      <c r="A55" s="88"/>
      <c r="B55" s="88"/>
      <c r="C55" s="127">
        <f>SUM(C52:C53)</f>
        <v>6898</v>
      </c>
      <c r="D55" s="223"/>
      <c r="E55" s="127">
        <f>SUM(E52:E53)</f>
        <v>2463</v>
      </c>
      <c r="F55" s="223"/>
      <c r="G55" s="127">
        <f>SUM(G52:G53)</f>
        <v>2073</v>
      </c>
      <c r="H55" s="223"/>
      <c r="I55" s="127">
        <f>SUM(I52:I53)</f>
        <v>1908</v>
      </c>
      <c r="J55" s="223"/>
      <c r="K55" s="127">
        <f>SUM(K52:K53)</f>
        <v>1371</v>
      </c>
      <c r="L55" s="223"/>
      <c r="M55" s="127">
        <f>SUM(M52:M53)</f>
        <v>2116</v>
      </c>
      <c r="N55" s="223"/>
      <c r="O55" s="127">
        <f>SUM(O52:O53)</f>
        <v>788</v>
      </c>
      <c r="P55" s="223"/>
      <c r="Q55" s="127">
        <f>SUM(Q52:Q53)</f>
        <v>303</v>
      </c>
      <c r="R55" s="223"/>
      <c r="S55" s="127">
        <f>SUM(S52:S53)</f>
        <v>17920</v>
      </c>
      <c r="T55" s="223"/>
    </row>
    <row r="56" spans="1:20" ht="15">
      <c r="A56" s="89" t="s">
        <v>95</v>
      </c>
      <c r="B56" s="90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307"/>
      <c r="T56" s="164"/>
    </row>
    <row r="57" spans="1:20" ht="49.5" customHeight="1">
      <c r="A57" s="401" t="s">
        <v>264</v>
      </c>
      <c r="B57" s="401"/>
      <c r="C57" s="401"/>
      <c r="D57" s="401"/>
      <c r="E57" s="401"/>
      <c r="F57" s="401"/>
      <c r="G57" s="401"/>
      <c r="H57" s="166"/>
      <c r="I57" s="166"/>
      <c r="J57" s="166"/>
      <c r="K57" s="14"/>
      <c r="L57" s="14"/>
      <c r="M57" s="74"/>
      <c r="N57" s="74"/>
      <c r="O57" s="74"/>
      <c r="P57" s="74"/>
      <c r="Q57" s="74"/>
      <c r="R57" s="74"/>
      <c r="S57" s="74"/>
      <c r="T57" s="74"/>
    </row>
    <row r="58" spans="1:20" ht="15">
      <c r="A58" s="74"/>
      <c r="B58" s="7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4"/>
      <c r="N58" s="74"/>
      <c r="O58" s="74"/>
      <c r="P58" s="74"/>
      <c r="Q58" s="74"/>
      <c r="R58" s="74"/>
      <c r="S58" s="74"/>
      <c r="T58" s="74"/>
    </row>
  </sheetData>
  <sheetProtection/>
  <mergeCells count="16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2:B52"/>
    <mergeCell ref="A54:B54"/>
    <mergeCell ref="A57:G5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1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3" width="10.8515625" style="69" customWidth="1"/>
    <col min="4" max="4" width="12.421875" style="69" bestFit="1" customWidth="1"/>
    <col min="5" max="5" width="10.8515625" style="69" customWidth="1"/>
    <col min="6" max="6" width="12.421875" style="69" bestFit="1" customWidth="1"/>
    <col min="7" max="7" width="10.8515625" style="69" customWidth="1"/>
    <col min="8" max="8" width="12.421875" style="69" bestFit="1" customWidth="1"/>
    <col min="9" max="9" width="10.8515625" style="69" customWidth="1"/>
    <col min="10" max="10" width="12.421875" style="69" bestFit="1" customWidth="1"/>
    <col min="11" max="11" width="10.8515625" style="69" customWidth="1"/>
    <col min="12" max="12" width="12.421875" style="69" bestFit="1" customWidth="1"/>
    <col min="13" max="13" width="10.8515625" style="69" customWidth="1"/>
    <col min="14" max="14" width="12.421875" style="69" bestFit="1" customWidth="1"/>
    <col min="15" max="15" width="10.8515625" style="69" customWidth="1"/>
    <col min="16" max="16" width="12.421875" style="69" bestFit="1" customWidth="1"/>
    <col min="17" max="17" width="10.8515625" style="69" customWidth="1"/>
    <col min="18" max="18" width="12.421875" style="69" bestFit="1" customWidth="1"/>
    <col min="19" max="19" width="10.8515625" style="69" customWidth="1"/>
    <col min="20" max="20" width="12.421875" style="69" bestFit="1" customWidth="1"/>
    <col min="21" max="21" width="10.8515625" style="69" customWidth="1"/>
    <col min="22" max="22" width="12.421875" style="69" bestFit="1" customWidth="1"/>
    <col min="23" max="16384" width="11.421875" style="69" customWidth="1"/>
  </cols>
  <sheetData>
    <row r="1" spans="1:22" ht="24.75" customHeight="1" thickBot="1" thickTop="1">
      <c r="A1" s="355" t="s">
        <v>444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19.5" customHeight="1" thickBot="1" thickTop="1">
      <c r="A2" s="340" t="s">
        <v>32</v>
      </c>
      <c r="B2" s="343" t="s">
        <v>265</v>
      </c>
      <c r="C2" s="380" t="s">
        <v>117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5" t="s">
        <v>116</v>
      </c>
      <c r="V2" s="424"/>
    </row>
    <row r="3" spans="1:22" ht="19.5" customHeight="1">
      <c r="A3" s="340"/>
      <c r="B3" s="343"/>
      <c r="C3" s="426">
        <v>0</v>
      </c>
      <c r="D3" s="371"/>
      <c r="E3" s="403" t="s">
        <v>118</v>
      </c>
      <c r="F3" s="403"/>
      <c r="G3" s="370" t="s">
        <v>119</v>
      </c>
      <c r="H3" s="371"/>
      <c r="I3" s="403" t="s">
        <v>120</v>
      </c>
      <c r="J3" s="403"/>
      <c r="K3" s="370" t="s">
        <v>121</v>
      </c>
      <c r="L3" s="371"/>
      <c r="M3" s="403" t="s">
        <v>122</v>
      </c>
      <c r="N3" s="403"/>
      <c r="O3" s="370" t="s">
        <v>123</v>
      </c>
      <c r="P3" s="371"/>
      <c r="Q3" s="403" t="s">
        <v>124</v>
      </c>
      <c r="R3" s="403"/>
      <c r="S3" s="370" t="s">
        <v>94</v>
      </c>
      <c r="T3" s="371"/>
      <c r="U3" s="425"/>
      <c r="V3" s="424"/>
    </row>
    <row r="4" spans="1:22" ht="19.5" customHeight="1" thickBot="1">
      <c r="A4" s="340"/>
      <c r="B4" s="343"/>
      <c r="C4" s="70" t="s">
        <v>34</v>
      </c>
      <c r="D4" s="71" t="s">
        <v>35</v>
      </c>
      <c r="E4" s="91" t="s">
        <v>34</v>
      </c>
      <c r="F4" s="124" t="s">
        <v>35</v>
      </c>
      <c r="G4" s="70" t="s">
        <v>34</v>
      </c>
      <c r="H4" s="71" t="s">
        <v>35</v>
      </c>
      <c r="I4" s="91" t="s">
        <v>34</v>
      </c>
      <c r="J4" s="124" t="s">
        <v>35</v>
      </c>
      <c r="K4" s="70" t="s">
        <v>34</v>
      </c>
      <c r="L4" s="71" t="s">
        <v>35</v>
      </c>
      <c r="M4" s="91" t="s">
        <v>34</v>
      </c>
      <c r="N4" s="124" t="s">
        <v>35</v>
      </c>
      <c r="O4" s="70" t="s">
        <v>34</v>
      </c>
      <c r="P4" s="71" t="s">
        <v>35</v>
      </c>
      <c r="Q4" s="91" t="s">
        <v>34</v>
      </c>
      <c r="R4" s="124" t="s">
        <v>35</v>
      </c>
      <c r="S4" s="36" t="s">
        <v>34</v>
      </c>
      <c r="T4" s="322" t="s">
        <v>35</v>
      </c>
      <c r="U4" s="36" t="s">
        <v>34</v>
      </c>
      <c r="V4" s="77" t="s">
        <v>35</v>
      </c>
    </row>
    <row r="5" spans="1:23" ht="28.5">
      <c r="A5" s="214">
        <v>10</v>
      </c>
      <c r="B5" s="215" t="s">
        <v>208</v>
      </c>
      <c r="C5" s="59">
        <v>1</v>
      </c>
      <c r="D5" s="170">
        <v>7.497938067031566E-05</v>
      </c>
      <c r="E5" s="59">
        <v>0</v>
      </c>
      <c r="F5" s="170">
        <v>0</v>
      </c>
      <c r="G5" s="59">
        <v>0</v>
      </c>
      <c r="H5" s="170">
        <v>0</v>
      </c>
      <c r="I5" s="59">
        <v>0</v>
      </c>
      <c r="J5" s="170">
        <v>0</v>
      </c>
      <c r="K5" s="59">
        <v>0</v>
      </c>
      <c r="L5" s="170">
        <v>0</v>
      </c>
      <c r="M5" s="59">
        <v>0</v>
      </c>
      <c r="N5" s="170">
        <v>0</v>
      </c>
      <c r="O5" s="59">
        <v>0</v>
      </c>
      <c r="P5" s="170">
        <v>0</v>
      </c>
      <c r="Q5" s="59">
        <v>0</v>
      </c>
      <c r="R5" s="170">
        <v>0</v>
      </c>
      <c r="S5" s="59">
        <v>0</v>
      </c>
      <c r="T5" s="170">
        <v>0</v>
      </c>
      <c r="U5" s="59">
        <v>1</v>
      </c>
      <c r="V5" s="170">
        <v>6.373486297004461E-05</v>
      </c>
      <c r="W5" s="295" t="s">
        <v>344</v>
      </c>
    </row>
    <row r="6" spans="1:23" ht="15">
      <c r="A6" s="216">
        <v>11</v>
      </c>
      <c r="B6" s="217" t="s">
        <v>209</v>
      </c>
      <c r="C6" s="10">
        <v>2</v>
      </c>
      <c r="D6" s="49">
        <v>0.00014995876134063133</v>
      </c>
      <c r="E6" s="10">
        <v>0</v>
      </c>
      <c r="F6" s="49">
        <v>0</v>
      </c>
      <c r="G6" s="10">
        <v>0</v>
      </c>
      <c r="H6" s="49">
        <v>0</v>
      </c>
      <c r="I6" s="10">
        <v>0</v>
      </c>
      <c r="J6" s="49">
        <v>0</v>
      </c>
      <c r="K6" s="10">
        <v>0</v>
      </c>
      <c r="L6" s="49">
        <v>0</v>
      </c>
      <c r="M6" s="10">
        <v>0</v>
      </c>
      <c r="N6" s="49">
        <v>0</v>
      </c>
      <c r="O6" s="10">
        <v>0</v>
      </c>
      <c r="P6" s="49">
        <v>0</v>
      </c>
      <c r="Q6" s="10">
        <v>0</v>
      </c>
      <c r="R6" s="49">
        <v>0</v>
      </c>
      <c r="S6" s="10">
        <v>0</v>
      </c>
      <c r="T6" s="49">
        <v>0</v>
      </c>
      <c r="U6" s="10">
        <v>2</v>
      </c>
      <c r="V6" s="49">
        <v>0.00012746972594008922</v>
      </c>
      <c r="W6" s="295" t="s">
        <v>345</v>
      </c>
    </row>
    <row r="7" spans="1:23" ht="15">
      <c r="A7" s="216">
        <v>12</v>
      </c>
      <c r="B7" s="217" t="s">
        <v>210</v>
      </c>
      <c r="C7" s="10">
        <v>1</v>
      </c>
      <c r="D7" s="49">
        <v>7.497938067031566E-05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0</v>
      </c>
      <c r="L7" s="49">
        <v>0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0</v>
      </c>
      <c r="T7" s="49">
        <v>0</v>
      </c>
      <c r="U7" s="10">
        <v>1</v>
      </c>
      <c r="V7" s="49">
        <v>6.373486297004461E-05</v>
      </c>
      <c r="W7" s="295" t="s">
        <v>346</v>
      </c>
    </row>
    <row r="8" spans="1:23" ht="15">
      <c r="A8" s="216">
        <v>13</v>
      </c>
      <c r="B8" s="217" t="s">
        <v>211</v>
      </c>
      <c r="C8" s="10">
        <v>4</v>
      </c>
      <c r="D8" s="49">
        <v>0.00029991752268126266</v>
      </c>
      <c r="E8" s="10">
        <v>0</v>
      </c>
      <c r="F8" s="49">
        <v>0</v>
      </c>
      <c r="G8" s="10">
        <v>1</v>
      </c>
      <c r="H8" s="49">
        <v>0.0010741138560687433</v>
      </c>
      <c r="I8" s="10">
        <v>0</v>
      </c>
      <c r="J8" s="49">
        <v>0</v>
      </c>
      <c r="K8" s="10">
        <v>0</v>
      </c>
      <c r="L8" s="49">
        <v>0</v>
      </c>
      <c r="M8" s="10">
        <v>0</v>
      </c>
      <c r="N8" s="49">
        <v>0</v>
      </c>
      <c r="O8" s="10">
        <v>0</v>
      </c>
      <c r="P8" s="49">
        <v>0</v>
      </c>
      <c r="Q8" s="10">
        <v>0</v>
      </c>
      <c r="R8" s="49">
        <v>0</v>
      </c>
      <c r="S8" s="10">
        <v>0</v>
      </c>
      <c r="T8" s="49">
        <v>0</v>
      </c>
      <c r="U8" s="10">
        <v>5</v>
      </c>
      <c r="V8" s="49">
        <v>0.00031867431485022306</v>
      </c>
      <c r="W8" s="295" t="s">
        <v>347</v>
      </c>
    </row>
    <row r="9" spans="1:23" ht="15">
      <c r="A9" s="216">
        <v>14</v>
      </c>
      <c r="B9" s="217" t="s">
        <v>212</v>
      </c>
      <c r="C9" s="10">
        <v>15</v>
      </c>
      <c r="D9" s="49">
        <v>0.0011246907100547349</v>
      </c>
      <c r="E9" s="10">
        <v>2</v>
      </c>
      <c r="F9" s="49">
        <v>0.0019860973187686196</v>
      </c>
      <c r="G9" s="10">
        <v>0</v>
      </c>
      <c r="H9" s="49">
        <v>0</v>
      </c>
      <c r="I9" s="10">
        <v>0</v>
      </c>
      <c r="J9" s="49">
        <v>0</v>
      </c>
      <c r="K9" s="10">
        <v>0</v>
      </c>
      <c r="L9" s="49">
        <v>0</v>
      </c>
      <c r="M9" s="10">
        <v>1</v>
      </c>
      <c r="N9" s="49">
        <v>0.027777777777777776</v>
      </c>
      <c r="O9" s="10">
        <v>0</v>
      </c>
      <c r="P9" s="49">
        <v>0</v>
      </c>
      <c r="Q9" s="10">
        <v>0</v>
      </c>
      <c r="R9" s="49">
        <v>0</v>
      </c>
      <c r="S9" s="10">
        <v>0</v>
      </c>
      <c r="T9" s="49">
        <v>0</v>
      </c>
      <c r="U9" s="10">
        <v>18</v>
      </c>
      <c r="V9" s="49">
        <v>0.001147227533460803</v>
      </c>
      <c r="W9" s="295" t="s">
        <v>348</v>
      </c>
    </row>
    <row r="10" spans="1:23" ht="15">
      <c r="A10" s="216">
        <v>15</v>
      </c>
      <c r="B10" s="217" t="s">
        <v>213</v>
      </c>
      <c r="C10" s="10">
        <v>2</v>
      </c>
      <c r="D10" s="49">
        <v>0.00014995876134063133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10">
        <v>0</v>
      </c>
      <c r="N10" s="49">
        <v>0</v>
      </c>
      <c r="O10" s="10">
        <v>0</v>
      </c>
      <c r="P10" s="49">
        <v>0</v>
      </c>
      <c r="Q10" s="10">
        <v>0</v>
      </c>
      <c r="R10" s="49">
        <v>0</v>
      </c>
      <c r="S10" s="10">
        <v>0</v>
      </c>
      <c r="T10" s="49">
        <v>0</v>
      </c>
      <c r="U10" s="10">
        <v>2</v>
      </c>
      <c r="V10" s="49">
        <v>0.00012746972594008922</v>
      </c>
      <c r="W10" s="295" t="s">
        <v>349</v>
      </c>
    </row>
    <row r="11" spans="1:23" ht="28.5">
      <c r="A11" s="216">
        <v>16</v>
      </c>
      <c r="B11" s="217" t="s">
        <v>214</v>
      </c>
      <c r="C11" s="10">
        <v>7</v>
      </c>
      <c r="D11" s="49">
        <v>0.0005248556646922097</v>
      </c>
      <c r="E11" s="10">
        <v>0</v>
      </c>
      <c r="F11" s="49">
        <v>0</v>
      </c>
      <c r="G11" s="10">
        <v>0</v>
      </c>
      <c r="H11" s="49">
        <v>0</v>
      </c>
      <c r="I11" s="10">
        <v>0</v>
      </c>
      <c r="J11" s="49">
        <v>0</v>
      </c>
      <c r="K11" s="10">
        <v>0</v>
      </c>
      <c r="L11" s="49">
        <v>0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49">
        <v>0</v>
      </c>
      <c r="S11" s="10">
        <v>0</v>
      </c>
      <c r="T11" s="49">
        <v>0</v>
      </c>
      <c r="U11" s="10">
        <v>7</v>
      </c>
      <c r="V11" s="49">
        <v>0.0004461440407903123</v>
      </c>
      <c r="W11" s="295" t="s">
        <v>350</v>
      </c>
    </row>
    <row r="12" spans="1:23" ht="28.5">
      <c r="A12" s="216">
        <v>17</v>
      </c>
      <c r="B12" s="217" t="s">
        <v>215</v>
      </c>
      <c r="C12" s="10">
        <v>1</v>
      </c>
      <c r="D12" s="49">
        <v>7.497938067031566E-05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10">
        <v>0</v>
      </c>
      <c r="N12" s="49">
        <v>0</v>
      </c>
      <c r="O12" s="10">
        <v>0</v>
      </c>
      <c r="P12" s="49">
        <v>0</v>
      </c>
      <c r="Q12" s="10">
        <v>0</v>
      </c>
      <c r="R12" s="49">
        <v>0</v>
      </c>
      <c r="S12" s="10">
        <v>0</v>
      </c>
      <c r="T12" s="49">
        <v>0</v>
      </c>
      <c r="U12" s="10">
        <v>1</v>
      </c>
      <c r="V12" s="49">
        <v>6.373486297004461E-05</v>
      </c>
      <c r="W12" s="323" t="s">
        <v>445</v>
      </c>
    </row>
    <row r="13" spans="1:23" ht="28.5">
      <c r="A13" s="216">
        <v>19</v>
      </c>
      <c r="B13" s="217" t="s">
        <v>216</v>
      </c>
      <c r="C13" s="10">
        <v>50</v>
      </c>
      <c r="D13" s="49">
        <v>0.003748969033515783</v>
      </c>
      <c r="E13" s="10">
        <v>3</v>
      </c>
      <c r="F13" s="49">
        <v>0.0029791459781529296</v>
      </c>
      <c r="G13" s="10">
        <v>2</v>
      </c>
      <c r="H13" s="49">
        <v>0.0021482277121374865</v>
      </c>
      <c r="I13" s="10">
        <v>1</v>
      </c>
      <c r="J13" s="49">
        <v>0.0034129692832764505</v>
      </c>
      <c r="K13" s="10">
        <v>1</v>
      </c>
      <c r="L13" s="49">
        <v>0.029411764705882353</v>
      </c>
      <c r="M13" s="10">
        <v>0</v>
      </c>
      <c r="N13" s="49">
        <v>0</v>
      </c>
      <c r="O13" s="10">
        <v>0</v>
      </c>
      <c r="P13" s="49">
        <v>0</v>
      </c>
      <c r="Q13" s="10">
        <v>0</v>
      </c>
      <c r="R13" s="49">
        <v>0</v>
      </c>
      <c r="S13" s="10">
        <v>0</v>
      </c>
      <c r="T13" s="49">
        <v>0</v>
      </c>
      <c r="U13" s="10">
        <v>57</v>
      </c>
      <c r="V13" s="49">
        <v>0.003632887189292543</v>
      </c>
      <c r="W13" s="295" t="s">
        <v>351</v>
      </c>
    </row>
    <row r="14" spans="1:23" ht="15">
      <c r="A14" s="216">
        <v>20</v>
      </c>
      <c r="B14" s="217" t="s">
        <v>217</v>
      </c>
      <c r="C14" s="10">
        <v>3</v>
      </c>
      <c r="D14" s="49">
        <v>0.000224938142010947</v>
      </c>
      <c r="E14" s="10">
        <v>0</v>
      </c>
      <c r="F14" s="49">
        <v>0</v>
      </c>
      <c r="G14" s="10">
        <v>0</v>
      </c>
      <c r="H14" s="49">
        <v>0</v>
      </c>
      <c r="I14" s="10">
        <v>0</v>
      </c>
      <c r="J14" s="49">
        <v>0</v>
      </c>
      <c r="K14" s="10">
        <v>0</v>
      </c>
      <c r="L14" s="49">
        <v>0</v>
      </c>
      <c r="M14" s="10">
        <v>0</v>
      </c>
      <c r="N14" s="49">
        <v>0</v>
      </c>
      <c r="O14" s="10">
        <v>0</v>
      </c>
      <c r="P14" s="49">
        <v>0</v>
      </c>
      <c r="Q14" s="10">
        <v>0</v>
      </c>
      <c r="R14" s="49">
        <v>0</v>
      </c>
      <c r="S14" s="10">
        <v>0</v>
      </c>
      <c r="T14" s="49">
        <v>0</v>
      </c>
      <c r="U14" s="10">
        <v>3</v>
      </c>
      <c r="V14" s="49">
        <v>0.00019120458891013384</v>
      </c>
      <c r="W14" s="295" t="s">
        <v>352</v>
      </c>
    </row>
    <row r="15" spans="1:23" ht="15">
      <c r="A15" s="216">
        <v>21</v>
      </c>
      <c r="B15" s="217" t="s">
        <v>218</v>
      </c>
      <c r="C15" s="10">
        <v>0</v>
      </c>
      <c r="D15" s="49">
        <v>0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0</v>
      </c>
      <c r="T15" s="49">
        <v>0</v>
      </c>
      <c r="U15" s="10">
        <v>0</v>
      </c>
      <c r="V15" s="49">
        <v>0</v>
      </c>
      <c r="W15" s="73" t="s">
        <v>389</v>
      </c>
    </row>
    <row r="16" spans="1:23" ht="15">
      <c r="A16" s="216">
        <v>22</v>
      </c>
      <c r="B16" s="217" t="s">
        <v>219</v>
      </c>
      <c r="C16" s="10">
        <v>0</v>
      </c>
      <c r="D16" s="49">
        <v>0</v>
      </c>
      <c r="E16" s="10">
        <v>0</v>
      </c>
      <c r="F16" s="49">
        <v>0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0</v>
      </c>
      <c r="T16" s="49">
        <v>0</v>
      </c>
      <c r="U16" s="10">
        <v>0</v>
      </c>
      <c r="V16" s="49">
        <v>0</v>
      </c>
      <c r="W16" s="308" t="s">
        <v>390</v>
      </c>
    </row>
    <row r="17" spans="1:23" ht="15">
      <c r="A17" s="216">
        <v>23</v>
      </c>
      <c r="B17" s="217" t="s">
        <v>220</v>
      </c>
      <c r="C17" s="10">
        <v>1</v>
      </c>
      <c r="D17" s="49">
        <v>7.497938067031566E-05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49">
        <v>0</v>
      </c>
      <c r="S17" s="10">
        <v>0</v>
      </c>
      <c r="T17" s="49">
        <v>0</v>
      </c>
      <c r="U17" s="10">
        <v>1</v>
      </c>
      <c r="V17" s="49">
        <v>6.373486297004461E-05</v>
      </c>
      <c r="W17" s="295" t="s">
        <v>353</v>
      </c>
    </row>
    <row r="18" spans="1:23" ht="28.5">
      <c r="A18" s="216">
        <v>29</v>
      </c>
      <c r="B18" s="217" t="s">
        <v>221</v>
      </c>
      <c r="C18" s="10">
        <v>15</v>
      </c>
      <c r="D18" s="49">
        <v>0.0011246907100547349</v>
      </c>
      <c r="E18" s="10">
        <v>0</v>
      </c>
      <c r="F18" s="49">
        <v>0</v>
      </c>
      <c r="G18" s="10">
        <v>0</v>
      </c>
      <c r="H18" s="49">
        <v>0</v>
      </c>
      <c r="I18" s="10">
        <v>0</v>
      </c>
      <c r="J18" s="49">
        <v>0</v>
      </c>
      <c r="K18" s="10">
        <v>0</v>
      </c>
      <c r="L18" s="49">
        <v>0</v>
      </c>
      <c r="M18" s="10">
        <v>0</v>
      </c>
      <c r="N18" s="49">
        <v>0</v>
      </c>
      <c r="O18" s="10">
        <v>0</v>
      </c>
      <c r="P18" s="49">
        <v>0</v>
      </c>
      <c r="Q18" s="10">
        <v>0</v>
      </c>
      <c r="R18" s="49">
        <v>0</v>
      </c>
      <c r="S18" s="10">
        <v>0</v>
      </c>
      <c r="T18" s="49">
        <v>0</v>
      </c>
      <c r="U18" s="10">
        <v>15</v>
      </c>
      <c r="V18" s="49">
        <v>0.0009560229445506692</v>
      </c>
      <c r="W18" s="295" t="s">
        <v>354</v>
      </c>
    </row>
    <row r="19" spans="1:23" ht="28.5">
      <c r="A19" s="216">
        <v>30</v>
      </c>
      <c r="B19" s="217" t="s">
        <v>222</v>
      </c>
      <c r="C19" s="10">
        <v>620</v>
      </c>
      <c r="D19" s="49">
        <v>0.04648721601559571</v>
      </c>
      <c r="E19" s="10">
        <v>39</v>
      </c>
      <c r="F19" s="49">
        <v>0.038728897715988087</v>
      </c>
      <c r="G19" s="10">
        <v>49</v>
      </c>
      <c r="H19" s="49">
        <v>0.05263157894736842</v>
      </c>
      <c r="I19" s="10">
        <v>17</v>
      </c>
      <c r="J19" s="49">
        <v>0.05802047781569966</v>
      </c>
      <c r="K19" s="10">
        <v>2</v>
      </c>
      <c r="L19" s="49">
        <v>0.058823529411764705</v>
      </c>
      <c r="M19" s="10">
        <v>1</v>
      </c>
      <c r="N19" s="49">
        <v>0.027777777777777776</v>
      </c>
      <c r="O19" s="10">
        <v>0</v>
      </c>
      <c r="P19" s="49">
        <v>0</v>
      </c>
      <c r="Q19" s="10">
        <v>0</v>
      </c>
      <c r="R19" s="49">
        <v>0</v>
      </c>
      <c r="S19" s="10">
        <v>0</v>
      </c>
      <c r="T19" s="49">
        <v>0</v>
      </c>
      <c r="U19" s="10">
        <v>728</v>
      </c>
      <c r="V19" s="49">
        <v>0.04639898024219248</v>
      </c>
      <c r="W19" s="295" t="s">
        <v>355</v>
      </c>
    </row>
    <row r="20" spans="1:23" ht="15">
      <c r="A20" s="216">
        <v>31</v>
      </c>
      <c r="B20" s="217" t="s">
        <v>223</v>
      </c>
      <c r="C20" s="10">
        <v>3103</v>
      </c>
      <c r="D20" s="49">
        <v>0.2326610182199895</v>
      </c>
      <c r="E20" s="10">
        <v>286</v>
      </c>
      <c r="F20" s="49">
        <v>0.2840119165839126</v>
      </c>
      <c r="G20" s="10">
        <v>277</v>
      </c>
      <c r="H20" s="49">
        <v>0.2975295381310419</v>
      </c>
      <c r="I20" s="10">
        <v>69</v>
      </c>
      <c r="J20" s="49">
        <v>0.2354948805460751</v>
      </c>
      <c r="K20" s="10">
        <v>8</v>
      </c>
      <c r="L20" s="49">
        <v>0.23529411764705882</v>
      </c>
      <c r="M20" s="10">
        <v>4</v>
      </c>
      <c r="N20" s="49">
        <v>0.1111111111111111</v>
      </c>
      <c r="O20" s="10">
        <v>1</v>
      </c>
      <c r="P20" s="49">
        <v>0.125</v>
      </c>
      <c r="Q20" s="10">
        <v>1</v>
      </c>
      <c r="R20" s="49">
        <v>0.14285714285714285</v>
      </c>
      <c r="S20" s="10">
        <v>2</v>
      </c>
      <c r="T20" s="49">
        <v>0.05405405405405406</v>
      </c>
      <c r="U20" s="10">
        <v>3751</v>
      </c>
      <c r="V20" s="49">
        <v>0.23906947100063736</v>
      </c>
      <c r="W20" s="295" t="s">
        <v>356</v>
      </c>
    </row>
    <row r="21" spans="1:23" ht="15">
      <c r="A21" s="216">
        <v>32</v>
      </c>
      <c r="B21" s="217" t="s">
        <v>224</v>
      </c>
      <c r="C21" s="10">
        <v>597</v>
      </c>
      <c r="D21" s="49">
        <v>0.04476269026017845</v>
      </c>
      <c r="E21" s="10">
        <v>53</v>
      </c>
      <c r="F21" s="49">
        <v>0.05263157894736842</v>
      </c>
      <c r="G21" s="10">
        <v>41</v>
      </c>
      <c r="H21" s="49">
        <v>0.04403866809881848</v>
      </c>
      <c r="I21" s="10">
        <v>12</v>
      </c>
      <c r="J21" s="49">
        <v>0.040955631399317405</v>
      </c>
      <c r="K21" s="10">
        <v>1</v>
      </c>
      <c r="L21" s="49">
        <v>0.029411764705882353</v>
      </c>
      <c r="M21" s="10">
        <v>3</v>
      </c>
      <c r="N21" s="49">
        <v>0.08333333333333333</v>
      </c>
      <c r="O21" s="10">
        <v>0</v>
      </c>
      <c r="P21" s="49">
        <v>0</v>
      </c>
      <c r="Q21" s="10">
        <v>0</v>
      </c>
      <c r="R21" s="49">
        <v>0</v>
      </c>
      <c r="S21" s="10">
        <v>0</v>
      </c>
      <c r="T21" s="49">
        <v>0</v>
      </c>
      <c r="U21" s="10">
        <v>707</v>
      </c>
      <c r="V21" s="49">
        <v>0.04506054811982154</v>
      </c>
      <c r="W21" s="295" t="s">
        <v>357</v>
      </c>
    </row>
    <row r="22" spans="1:23" ht="28.5">
      <c r="A22" s="216">
        <v>39</v>
      </c>
      <c r="B22" s="217" t="s">
        <v>225</v>
      </c>
      <c r="C22" s="10">
        <v>109</v>
      </c>
      <c r="D22" s="49">
        <v>0.008172752493064407</v>
      </c>
      <c r="E22" s="10">
        <v>12</v>
      </c>
      <c r="F22" s="49">
        <v>0.011916583912611719</v>
      </c>
      <c r="G22" s="10">
        <v>4</v>
      </c>
      <c r="H22" s="49">
        <v>0.004296455424274973</v>
      </c>
      <c r="I22" s="10">
        <v>1</v>
      </c>
      <c r="J22" s="49">
        <v>0.0034129692832764505</v>
      </c>
      <c r="K22" s="10">
        <v>0</v>
      </c>
      <c r="L22" s="49">
        <v>0</v>
      </c>
      <c r="M22" s="10">
        <v>0</v>
      </c>
      <c r="N22" s="49">
        <v>0</v>
      </c>
      <c r="O22" s="10">
        <v>0</v>
      </c>
      <c r="P22" s="49">
        <v>0</v>
      </c>
      <c r="Q22" s="10">
        <v>0</v>
      </c>
      <c r="R22" s="49">
        <v>0</v>
      </c>
      <c r="S22" s="10">
        <v>0</v>
      </c>
      <c r="T22" s="49">
        <v>0</v>
      </c>
      <c r="U22" s="10">
        <v>126</v>
      </c>
      <c r="V22" s="49">
        <v>0.00803059273422562</v>
      </c>
      <c r="W22" s="295" t="s">
        <v>358</v>
      </c>
    </row>
    <row r="23" spans="1:23" ht="15">
      <c r="A23" s="216">
        <v>40</v>
      </c>
      <c r="B23" s="217" t="s">
        <v>226</v>
      </c>
      <c r="C23" s="10">
        <v>696</v>
      </c>
      <c r="D23" s="49">
        <v>0.0521856489465397</v>
      </c>
      <c r="E23" s="10">
        <v>61</v>
      </c>
      <c r="F23" s="49">
        <v>0.0605759682224429</v>
      </c>
      <c r="G23" s="10">
        <v>54</v>
      </c>
      <c r="H23" s="49">
        <v>0.05800214822771214</v>
      </c>
      <c r="I23" s="10">
        <v>16</v>
      </c>
      <c r="J23" s="49">
        <v>0.05460750853242321</v>
      </c>
      <c r="K23" s="10">
        <v>3</v>
      </c>
      <c r="L23" s="49">
        <v>0.08823529411764706</v>
      </c>
      <c r="M23" s="10">
        <v>4</v>
      </c>
      <c r="N23" s="49">
        <v>0.1111111111111111</v>
      </c>
      <c r="O23" s="10">
        <v>0</v>
      </c>
      <c r="P23" s="49">
        <v>0</v>
      </c>
      <c r="Q23" s="10">
        <v>2</v>
      </c>
      <c r="R23" s="49">
        <v>0.2857142857142857</v>
      </c>
      <c r="S23" s="10">
        <v>6</v>
      </c>
      <c r="T23" s="49">
        <v>0.16216216216216217</v>
      </c>
      <c r="U23" s="10">
        <v>842</v>
      </c>
      <c r="V23" s="49">
        <v>0.05366475462077756</v>
      </c>
      <c r="W23" s="295" t="s">
        <v>359</v>
      </c>
    </row>
    <row r="24" spans="1:23" ht="15">
      <c r="A24" s="216">
        <v>41</v>
      </c>
      <c r="B24" s="217" t="s">
        <v>227</v>
      </c>
      <c r="C24" s="10">
        <v>46</v>
      </c>
      <c r="D24" s="49">
        <v>0.0034490515108345204</v>
      </c>
      <c r="E24" s="10">
        <v>2</v>
      </c>
      <c r="F24" s="49">
        <v>0.0019860973187686196</v>
      </c>
      <c r="G24" s="10">
        <v>6</v>
      </c>
      <c r="H24" s="49">
        <v>0.00644468313641246</v>
      </c>
      <c r="I24" s="10">
        <v>0</v>
      </c>
      <c r="J24" s="49">
        <v>0</v>
      </c>
      <c r="K24" s="10">
        <v>0</v>
      </c>
      <c r="L24" s="49">
        <v>0</v>
      </c>
      <c r="M24" s="10">
        <v>0</v>
      </c>
      <c r="N24" s="49">
        <v>0</v>
      </c>
      <c r="O24" s="10">
        <v>0</v>
      </c>
      <c r="P24" s="49">
        <v>0</v>
      </c>
      <c r="Q24" s="10">
        <v>0</v>
      </c>
      <c r="R24" s="49">
        <v>0</v>
      </c>
      <c r="S24" s="10">
        <v>0</v>
      </c>
      <c r="T24" s="49">
        <v>0</v>
      </c>
      <c r="U24" s="10">
        <v>54</v>
      </c>
      <c r="V24" s="49">
        <v>0.0034416826003824093</v>
      </c>
      <c r="W24" s="295" t="s">
        <v>360</v>
      </c>
    </row>
    <row r="25" spans="1:23" ht="15">
      <c r="A25" s="216">
        <v>42</v>
      </c>
      <c r="B25" s="217" t="s">
        <v>228</v>
      </c>
      <c r="C25" s="10">
        <v>90</v>
      </c>
      <c r="D25" s="49">
        <v>0.00674814426032841</v>
      </c>
      <c r="E25" s="10">
        <v>2</v>
      </c>
      <c r="F25" s="49">
        <v>0.0019860973187686196</v>
      </c>
      <c r="G25" s="10">
        <v>5</v>
      </c>
      <c r="H25" s="49">
        <v>0.0053705692803437165</v>
      </c>
      <c r="I25" s="10">
        <v>1</v>
      </c>
      <c r="J25" s="49">
        <v>0.0034129692832764505</v>
      </c>
      <c r="K25" s="10">
        <v>0</v>
      </c>
      <c r="L25" s="49">
        <v>0</v>
      </c>
      <c r="M25" s="10">
        <v>0</v>
      </c>
      <c r="N25" s="49">
        <v>0</v>
      </c>
      <c r="O25" s="10">
        <v>0</v>
      </c>
      <c r="P25" s="49">
        <v>0</v>
      </c>
      <c r="Q25" s="10">
        <v>0</v>
      </c>
      <c r="R25" s="49">
        <v>0</v>
      </c>
      <c r="S25" s="10">
        <v>0</v>
      </c>
      <c r="T25" s="49">
        <v>0</v>
      </c>
      <c r="U25" s="10">
        <v>98</v>
      </c>
      <c r="V25" s="49">
        <v>0.006246016571064372</v>
      </c>
      <c r="W25" s="295" t="s">
        <v>361</v>
      </c>
    </row>
    <row r="26" spans="1:23" ht="15">
      <c r="A26" s="216">
        <v>43</v>
      </c>
      <c r="B26" s="217" t="s">
        <v>229</v>
      </c>
      <c r="C26" s="10">
        <v>25</v>
      </c>
      <c r="D26" s="49">
        <v>0.0018744845167578915</v>
      </c>
      <c r="E26" s="10">
        <v>0</v>
      </c>
      <c r="F26" s="49">
        <v>0</v>
      </c>
      <c r="G26" s="10">
        <v>1</v>
      </c>
      <c r="H26" s="49">
        <v>0.0010741138560687433</v>
      </c>
      <c r="I26" s="10">
        <v>0</v>
      </c>
      <c r="J26" s="49">
        <v>0</v>
      </c>
      <c r="K26" s="10">
        <v>0</v>
      </c>
      <c r="L26" s="49">
        <v>0</v>
      </c>
      <c r="M26" s="10">
        <v>0</v>
      </c>
      <c r="N26" s="49">
        <v>0</v>
      </c>
      <c r="O26" s="10">
        <v>0</v>
      </c>
      <c r="P26" s="49">
        <v>0</v>
      </c>
      <c r="Q26" s="10">
        <v>0</v>
      </c>
      <c r="R26" s="49">
        <v>0</v>
      </c>
      <c r="S26" s="10">
        <v>0</v>
      </c>
      <c r="T26" s="49">
        <v>0</v>
      </c>
      <c r="U26" s="10">
        <v>26</v>
      </c>
      <c r="V26" s="49">
        <v>0.0016571064372211599</v>
      </c>
      <c r="W26" s="295" t="s">
        <v>362</v>
      </c>
    </row>
    <row r="27" spans="1:23" ht="15">
      <c r="A27" s="216">
        <v>44</v>
      </c>
      <c r="B27" s="217" t="s">
        <v>230</v>
      </c>
      <c r="C27" s="10">
        <v>2852</v>
      </c>
      <c r="D27" s="49">
        <v>0.21384119367174026</v>
      </c>
      <c r="E27" s="10">
        <v>188</v>
      </c>
      <c r="F27" s="49">
        <v>0.18669314796425024</v>
      </c>
      <c r="G27" s="10">
        <v>182</v>
      </c>
      <c r="H27" s="49">
        <v>0.19548872180451127</v>
      </c>
      <c r="I27" s="10">
        <v>54</v>
      </c>
      <c r="J27" s="49">
        <v>0.18430034129692832</v>
      </c>
      <c r="K27" s="10">
        <v>6</v>
      </c>
      <c r="L27" s="49">
        <v>0.17647058823529413</v>
      </c>
      <c r="M27" s="10">
        <v>7</v>
      </c>
      <c r="N27" s="49">
        <v>0.19444444444444445</v>
      </c>
      <c r="O27" s="10">
        <v>1</v>
      </c>
      <c r="P27" s="49">
        <v>0.125</v>
      </c>
      <c r="Q27" s="10">
        <v>3</v>
      </c>
      <c r="R27" s="49">
        <v>0.42857142857142855</v>
      </c>
      <c r="S27" s="10">
        <v>8</v>
      </c>
      <c r="T27" s="49">
        <v>0.21621621621621623</v>
      </c>
      <c r="U27" s="10">
        <v>3301</v>
      </c>
      <c r="V27" s="49">
        <v>0.21038878266411729</v>
      </c>
      <c r="W27" s="295" t="s">
        <v>363</v>
      </c>
    </row>
    <row r="28" spans="1:23" ht="28.5">
      <c r="A28" s="216">
        <v>45</v>
      </c>
      <c r="B28" s="217" t="s">
        <v>231</v>
      </c>
      <c r="C28" s="10">
        <v>2210</v>
      </c>
      <c r="D28" s="49">
        <v>0.1657044312813976</v>
      </c>
      <c r="E28" s="10">
        <v>166</v>
      </c>
      <c r="F28" s="49">
        <v>0.16484607745779542</v>
      </c>
      <c r="G28" s="10">
        <v>121</v>
      </c>
      <c r="H28" s="49">
        <v>0.12996777658431793</v>
      </c>
      <c r="I28" s="10">
        <v>45</v>
      </c>
      <c r="J28" s="49">
        <v>0.15358361774744028</v>
      </c>
      <c r="K28" s="10">
        <v>6</v>
      </c>
      <c r="L28" s="49">
        <v>0.17647058823529413</v>
      </c>
      <c r="M28" s="10">
        <v>8</v>
      </c>
      <c r="N28" s="49">
        <v>0.2222222222222222</v>
      </c>
      <c r="O28" s="10">
        <v>3</v>
      </c>
      <c r="P28" s="49">
        <v>0.375</v>
      </c>
      <c r="Q28" s="10">
        <v>1</v>
      </c>
      <c r="R28" s="49">
        <v>0.14285714285714285</v>
      </c>
      <c r="S28" s="10">
        <v>13</v>
      </c>
      <c r="T28" s="49">
        <v>0.35135135135135137</v>
      </c>
      <c r="U28" s="10">
        <v>2573</v>
      </c>
      <c r="V28" s="49">
        <v>0.1639898024219248</v>
      </c>
      <c r="W28" s="295" t="s">
        <v>364</v>
      </c>
    </row>
    <row r="29" spans="1:23" ht="28.5">
      <c r="A29" s="216">
        <v>49</v>
      </c>
      <c r="B29" s="217" t="s">
        <v>232</v>
      </c>
      <c r="C29" s="10">
        <v>152</v>
      </c>
      <c r="D29" s="49">
        <v>0.01139686586188798</v>
      </c>
      <c r="E29" s="10">
        <v>9</v>
      </c>
      <c r="F29" s="49">
        <v>0.00893743793445879</v>
      </c>
      <c r="G29" s="10">
        <v>6</v>
      </c>
      <c r="H29" s="49">
        <v>0.00644468313641246</v>
      </c>
      <c r="I29" s="10">
        <v>6</v>
      </c>
      <c r="J29" s="49">
        <v>0.020477815699658702</v>
      </c>
      <c r="K29" s="10">
        <v>1</v>
      </c>
      <c r="L29" s="49">
        <v>0.029411764705882353</v>
      </c>
      <c r="M29" s="10">
        <v>0</v>
      </c>
      <c r="N29" s="49">
        <v>0</v>
      </c>
      <c r="O29" s="10">
        <v>0</v>
      </c>
      <c r="P29" s="49">
        <v>0</v>
      </c>
      <c r="Q29" s="10">
        <v>0</v>
      </c>
      <c r="R29" s="49">
        <v>0</v>
      </c>
      <c r="S29" s="10">
        <v>1</v>
      </c>
      <c r="T29" s="49">
        <v>0.02702702702702703</v>
      </c>
      <c r="U29" s="10">
        <v>175</v>
      </c>
      <c r="V29" s="49">
        <v>0.011153601019757807</v>
      </c>
      <c r="W29" s="295" t="s">
        <v>365</v>
      </c>
    </row>
    <row r="30" spans="1:23" ht="15">
      <c r="A30" s="216">
        <v>50</v>
      </c>
      <c r="B30" s="217" t="s">
        <v>233</v>
      </c>
      <c r="C30" s="10">
        <v>21</v>
      </c>
      <c r="D30" s="49">
        <v>0.0015745669940766289</v>
      </c>
      <c r="E30" s="10">
        <v>1</v>
      </c>
      <c r="F30" s="49">
        <v>0.0009930486593843098</v>
      </c>
      <c r="G30" s="10">
        <v>1</v>
      </c>
      <c r="H30" s="49">
        <v>0.0010741138560687433</v>
      </c>
      <c r="I30" s="10">
        <v>0</v>
      </c>
      <c r="J30" s="49">
        <v>0</v>
      </c>
      <c r="K30" s="10">
        <v>1</v>
      </c>
      <c r="L30" s="49">
        <v>0.029411764705882353</v>
      </c>
      <c r="M30" s="10">
        <v>0</v>
      </c>
      <c r="N30" s="49">
        <v>0</v>
      </c>
      <c r="O30" s="10">
        <v>0</v>
      </c>
      <c r="P30" s="49">
        <v>0</v>
      </c>
      <c r="Q30" s="10">
        <v>0</v>
      </c>
      <c r="R30" s="49">
        <v>0</v>
      </c>
      <c r="S30" s="10">
        <v>0</v>
      </c>
      <c r="T30" s="49">
        <v>0</v>
      </c>
      <c r="U30" s="10">
        <v>24</v>
      </c>
      <c r="V30" s="49">
        <v>0.0015296367112810707</v>
      </c>
      <c r="W30" s="295" t="s">
        <v>366</v>
      </c>
    </row>
    <row r="31" spans="1:23" ht="15">
      <c r="A31" s="216">
        <v>51</v>
      </c>
      <c r="B31" s="217" t="s">
        <v>234</v>
      </c>
      <c r="C31" s="10">
        <v>16</v>
      </c>
      <c r="D31" s="49">
        <v>0.0011996700907250506</v>
      </c>
      <c r="E31" s="10">
        <v>2</v>
      </c>
      <c r="F31" s="49">
        <v>0.0019860973187686196</v>
      </c>
      <c r="G31" s="10">
        <v>0</v>
      </c>
      <c r="H31" s="49">
        <v>0</v>
      </c>
      <c r="I31" s="10">
        <v>0</v>
      </c>
      <c r="J31" s="49">
        <v>0</v>
      </c>
      <c r="K31" s="10">
        <v>0</v>
      </c>
      <c r="L31" s="49">
        <v>0</v>
      </c>
      <c r="M31" s="10">
        <v>0</v>
      </c>
      <c r="N31" s="49">
        <v>0</v>
      </c>
      <c r="O31" s="10">
        <v>0</v>
      </c>
      <c r="P31" s="49">
        <v>0</v>
      </c>
      <c r="Q31" s="10">
        <v>0</v>
      </c>
      <c r="R31" s="49">
        <v>0</v>
      </c>
      <c r="S31" s="10">
        <v>0</v>
      </c>
      <c r="T31" s="49">
        <v>0</v>
      </c>
      <c r="U31" s="10">
        <v>18</v>
      </c>
      <c r="V31" s="49">
        <v>0.001147227533460803</v>
      </c>
      <c r="W31" s="295" t="s">
        <v>367</v>
      </c>
    </row>
    <row r="32" spans="1:23" ht="15">
      <c r="A32" s="216">
        <v>52</v>
      </c>
      <c r="B32" s="217" t="s">
        <v>235</v>
      </c>
      <c r="C32" s="10">
        <v>12</v>
      </c>
      <c r="D32" s="49">
        <v>0.000899752568043788</v>
      </c>
      <c r="E32" s="10">
        <v>0</v>
      </c>
      <c r="F32" s="49">
        <v>0</v>
      </c>
      <c r="G32" s="10">
        <v>1</v>
      </c>
      <c r="H32" s="49">
        <v>0.0010741138560687433</v>
      </c>
      <c r="I32" s="10">
        <v>0</v>
      </c>
      <c r="J32" s="49">
        <v>0</v>
      </c>
      <c r="K32" s="10">
        <v>0</v>
      </c>
      <c r="L32" s="49">
        <v>0</v>
      </c>
      <c r="M32" s="10">
        <v>0</v>
      </c>
      <c r="N32" s="49">
        <v>0</v>
      </c>
      <c r="O32" s="10">
        <v>0</v>
      </c>
      <c r="P32" s="49">
        <v>0</v>
      </c>
      <c r="Q32" s="10">
        <v>0</v>
      </c>
      <c r="R32" s="49">
        <v>0</v>
      </c>
      <c r="S32" s="10">
        <v>0</v>
      </c>
      <c r="T32" s="49">
        <v>0</v>
      </c>
      <c r="U32" s="10">
        <v>13</v>
      </c>
      <c r="V32" s="49">
        <v>0.0008285532186105799</v>
      </c>
      <c r="W32" s="295" t="s">
        <v>368</v>
      </c>
    </row>
    <row r="33" spans="1:23" ht="15">
      <c r="A33" s="216">
        <v>53</v>
      </c>
      <c r="B33" s="217" t="s">
        <v>236</v>
      </c>
      <c r="C33" s="10">
        <v>745</v>
      </c>
      <c r="D33" s="49">
        <v>0.05585963859938517</v>
      </c>
      <c r="E33" s="10">
        <v>59</v>
      </c>
      <c r="F33" s="49">
        <v>0.05858987090367428</v>
      </c>
      <c r="G33" s="10">
        <v>56</v>
      </c>
      <c r="H33" s="49">
        <v>0.06015037593984962</v>
      </c>
      <c r="I33" s="10">
        <v>24</v>
      </c>
      <c r="J33" s="49">
        <v>0.08191126279863481</v>
      </c>
      <c r="K33" s="10">
        <v>2</v>
      </c>
      <c r="L33" s="49">
        <v>0.058823529411764705</v>
      </c>
      <c r="M33" s="10">
        <v>3</v>
      </c>
      <c r="N33" s="49">
        <v>0.08333333333333333</v>
      </c>
      <c r="O33" s="10">
        <v>2</v>
      </c>
      <c r="P33" s="49">
        <v>0.25</v>
      </c>
      <c r="Q33" s="10">
        <v>0</v>
      </c>
      <c r="R33" s="49">
        <v>0</v>
      </c>
      <c r="S33" s="10">
        <v>0</v>
      </c>
      <c r="T33" s="49">
        <v>0</v>
      </c>
      <c r="U33" s="10">
        <v>891</v>
      </c>
      <c r="V33" s="49">
        <v>0.05678776290630975</v>
      </c>
      <c r="W33" s="295" t="s">
        <v>369</v>
      </c>
    </row>
    <row r="34" spans="1:23" ht="28.5">
      <c r="A34" s="216">
        <v>59</v>
      </c>
      <c r="B34" s="217" t="s">
        <v>237</v>
      </c>
      <c r="C34" s="10">
        <v>44</v>
      </c>
      <c r="D34" s="49">
        <v>0.0032990927494938893</v>
      </c>
      <c r="E34" s="10">
        <v>5</v>
      </c>
      <c r="F34" s="49">
        <v>0.004965243296921549</v>
      </c>
      <c r="G34" s="10">
        <v>0</v>
      </c>
      <c r="H34" s="49">
        <v>0</v>
      </c>
      <c r="I34" s="10">
        <v>3</v>
      </c>
      <c r="J34" s="49">
        <v>0.010238907849829351</v>
      </c>
      <c r="K34" s="10">
        <v>0</v>
      </c>
      <c r="L34" s="49">
        <v>0</v>
      </c>
      <c r="M34" s="10">
        <v>1</v>
      </c>
      <c r="N34" s="49">
        <v>0.027777777777777776</v>
      </c>
      <c r="O34" s="10">
        <v>1</v>
      </c>
      <c r="P34" s="49">
        <v>0.125</v>
      </c>
      <c r="Q34" s="10">
        <v>0</v>
      </c>
      <c r="R34" s="49">
        <v>0</v>
      </c>
      <c r="S34" s="10">
        <v>1</v>
      </c>
      <c r="T34" s="49">
        <v>0.02702702702702703</v>
      </c>
      <c r="U34" s="10">
        <v>55</v>
      </c>
      <c r="V34" s="49">
        <v>0.003505417463352454</v>
      </c>
      <c r="W34" s="295" t="s">
        <v>370</v>
      </c>
    </row>
    <row r="35" spans="1:23" ht="15">
      <c r="A35" s="216">
        <v>60</v>
      </c>
      <c r="B35" s="217" t="s">
        <v>238</v>
      </c>
      <c r="C35" s="10">
        <v>5</v>
      </c>
      <c r="D35" s="49">
        <v>0.0003748969033515783</v>
      </c>
      <c r="E35" s="10">
        <v>1</v>
      </c>
      <c r="F35" s="49">
        <v>0.0009930486593843098</v>
      </c>
      <c r="G35" s="10">
        <v>0</v>
      </c>
      <c r="H35" s="49">
        <v>0</v>
      </c>
      <c r="I35" s="10">
        <v>0</v>
      </c>
      <c r="J35" s="49">
        <v>0</v>
      </c>
      <c r="K35" s="10">
        <v>0</v>
      </c>
      <c r="L35" s="49">
        <v>0</v>
      </c>
      <c r="M35" s="10">
        <v>0</v>
      </c>
      <c r="N35" s="49">
        <v>0</v>
      </c>
      <c r="O35" s="10">
        <v>0</v>
      </c>
      <c r="P35" s="49">
        <v>0</v>
      </c>
      <c r="Q35" s="10">
        <v>0</v>
      </c>
      <c r="R35" s="49">
        <v>0</v>
      </c>
      <c r="S35" s="10">
        <v>0</v>
      </c>
      <c r="T35" s="49">
        <v>0</v>
      </c>
      <c r="U35" s="10">
        <v>6</v>
      </c>
      <c r="V35" s="49">
        <v>0.0003824091778202677</v>
      </c>
      <c r="W35" s="295" t="s">
        <v>371</v>
      </c>
    </row>
    <row r="36" spans="1:23" ht="15">
      <c r="A36" s="216">
        <v>61</v>
      </c>
      <c r="B36" s="217" t="s">
        <v>239</v>
      </c>
      <c r="C36" s="10">
        <v>12</v>
      </c>
      <c r="D36" s="49">
        <v>0.000899752568043788</v>
      </c>
      <c r="E36" s="10">
        <v>1</v>
      </c>
      <c r="F36" s="49">
        <v>0.0009930486593843098</v>
      </c>
      <c r="G36" s="10">
        <v>3</v>
      </c>
      <c r="H36" s="49">
        <v>0.00322234156820623</v>
      </c>
      <c r="I36" s="10">
        <v>0</v>
      </c>
      <c r="J36" s="49">
        <v>0</v>
      </c>
      <c r="K36" s="10">
        <v>0</v>
      </c>
      <c r="L36" s="49">
        <v>0</v>
      </c>
      <c r="M36" s="10">
        <v>0</v>
      </c>
      <c r="N36" s="49">
        <v>0</v>
      </c>
      <c r="O36" s="10">
        <v>0</v>
      </c>
      <c r="P36" s="49">
        <v>0</v>
      </c>
      <c r="Q36" s="10">
        <v>0</v>
      </c>
      <c r="R36" s="49">
        <v>0</v>
      </c>
      <c r="S36" s="10">
        <v>0</v>
      </c>
      <c r="T36" s="49">
        <v>0</v>
      </c>
      <c r="U36" s="10">
        <v>16</v>
      </c>
      <c r="V36" s="49">
        <v>0.0010197578075207138</v>
      </c>
      <c r="W36" s="295" t="s">
        <v>372</v>
      </c>
    </row>
    <row r="37" spans="1:23" ht="15">
      <c r="A37" s="216">
        <v>62</v>
      </c>
      <c r="B37" s="217" t="s">
        <v>240</v>
      </c>
      <c r="C37" s="10">
        <v>12</v>
      </c>
      <c r="D37" s="49">
        <v>0.000899752568043788</v>
      </c>
      <c r="E37" s="10">
        <v>0</v>
      </c>
      <c r="F37" s="49">
        <v>0</v>
      </c>
      <c r="G37" s="10">
        <v>1</v>
      </c>
      <c r="H37" s="49">
        <v>0.0010741138560687433</v>
      </c>
      <c r="I37" s="10">
        <v>2</v>
      </c>
      <c r="J37" s="49">
        <v>0.006825938566552901</v>
      </c>
      <c r="K37" s="10">
        <v>0</v>
      </c>
      <c r="L37" s="49">
        <v>0</v>
      </c>
      <c r="M37" s="10">
        <v>0</v>
      </c>
      <c r="N37" s="49">
        <v>0</v>
      </c>
      <c r="O37" s="10">
        <v>0</v>
      </c>
      <c r="P37" s="49">
        <v>0</v>
      </c>
      <c r="Q37" s="10">
        <v>0</v>
      </c>
      <c r="R37" s="49">
        <v>0</v>
      </c>
      <c r="S37" s="10">
        <v>0</v>
      </c>
      <c r="T37" s="49">
        <v>0</v>
      </c>
      <c r="U37" s="10">
        <v>15</v>
      </c>
      <c r="V37" s="49">
        <v>0.0009560229445506692</v>
      </c>
      <c r="W37" s="295" t="s">
        <v>373</v>
      </c>
    </row>
    <row r="38" spans="1:23" ht="15">
      <c r="A38" s="216">
        <v>63</v>
      </c>
      <c r="B38" s="217" t="s">
        <v>241</v>
      </c>
      <c r="C38" s="10">
        <v>78</v>
      </c>
      <c r="D38" s="49">
        <v>0.005848391692284622</v>
      </c>
      <c r="E38" s="10">
        <v>4</v>
      </c>
      <c r="F38" s="49">
        <v>0.003972194637537239</v>
      </c>
      <c r="G38" s="10">
        <v>2</v>
      </c>
      <c r="H38" s="49">
        <v>0.0021482277121374865</v>
      </c>
      <c r="I38" s="10">
        <v>1</v>
      </c>
      <c r="J38" s="49">
        <v>0.0034129692832764505</v>
      </c>
      <c r="K38" s="10">
        <v>0</v>
      </c>
      <c r="L38" s="49">
        <v>0</v>
      </c>
      <c r="M38" s="10">
        <v>0</v>
      </c>
      <c r="N38" s="49">
        <v>0</v>
      </c>
      <c r="O38" s="10">
        <v>0</v>
      </c>
      <c r="P38" s="49">
        <v>0</v>
      </c>
      <c r="Q38" s="10">
        <v>0</v>
      </c>
      <c r="R38" s="49">
        <v>0</v>
      </c>
      <c r="S38" s="10">
        <v>0</v>
      </c>
      <c r="T38" s="49">
        <v>0</v>
      </c>
      <c r="U38" s="10">
        <v>85</v>
      </c>
      <c r="V38" s="49">
        <v>0.005417463352453792</v>
      </c>
      <c r="W38" s="295" t="s">
        <v>374</v>
      </c>
    </row>
    <row r="39" spans="1:23" ht="15">
      <c r="A39" s="216">
        <v>64</v>
      </c>
      <c r="B39" s="217" t="s">
        <v>242</v>
      </c>
      <c r="C39" s="10">
        <v>0</v>
      </c>
      <c r="D39" s="49">
        <v>0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0</v>
      </c>
      <c r="L39" s="49">
        <v>0</v>
      </c>
      <c r="M39" s="10">
        <v>0</v>
      </c>
      <c r="N39" s="49">
        <v>0</v>
      </c>
      <c r="O39" s="10">
        <v>0</v>
      </c>
      <c r="P39" s="49">
        <v>0</v>
      </c>
      <c r="Q39" s="10">
        <v>0</v>
      </c>
      <c r="R39" s="49">
        <v>0</v>
      </c>
      <c r="S39" s="10">
        <v>0</v>
      </c>
      <c r="T39" s="49">
        <v>0</v>
      </c>
      <c r="U39" s="10">
        <v>0</v>
      </c>
      <c r="V39" s="49">
        <v>0</v>
      </c>
      <c r="W39" s="295" t="s">
        <v>375</v>
      </c>
    </row>
    <row r="40" spans="1:23" ht="28.5">
      <c r="A40" s="216">
        <v>69</v>
      </c>
      <c r="B40" s="217" t="s">
        <v>243</v>
      </c>
      <c r="C40" s="10">
        <v>5</v>
      </c>
      <c r="D40" s="49">
        <v>0.0003748969033515783</v>
      </c>
      <c r="E40" s="10">
        <v>1</v>
      </c>
      <c r="F40" s="49">
        <v>0.0009930486593843098</v>
      </c>
      <c r="G40" s="10">
        <v>0</v>
      </c>
      <c r="H40" s="49">
        <v>0</v>
      </c>
      <c r="I40" s="10">
        <v>0</v>
      </c>
      <c r="J40" s="49">
        <v>0</v>
      </c>
      <c r="K40" s="10">
        <v>0</v>
      </c>
      <c r="L40" s="49">
        <v>0</v>
      </c>
      <c r="M40" s="10">
        <v>0</v>
      </c>
      <c r="N40" s="49">
        <v>0</v>
      </c>
      <c r="O40" s="10">
        <v>0</v>
      </c>
      <c r="P40" s="49">
        <v>0</v>
      </c>
      <c r="Q40" s="10">
        <v>0</v>
      </c>
      <c r="R40" s="49">
        <v>0</v>
      </c>
      <c r="S40" s="10">
        <v>0</v>
      </c>
      <c r="T40" s="49">
        <v>0</v>
      </c>
      <c r="U40" s="10">
        <v>6</v>
      </c>
      <c r="V40" s="49">
        <v>0.0003824091778202677</v>
      </c>
      <c r="W40" s="295" t="s">
        <v>376</v>
      </c>
    </row>
    <row r="41" spans="1:23" ht="15">
      <c r="A41" s="216">
        <v>70</v>
      </c>
      <c r="B41" s="217" t="s">
        <v>244</v>
      </c>
      <c r="C41" s="10">
        <v>102</v>
      </c>
      <c r="D41" s="49">
        <v>0.007647896828372198</v>
      </c>
      <c r="E41" s="10">
        <v>5</v>
      </c>
      <c r="F41" s="49">
        <v>0.004965243296921549</v>
      </c>
      <c r="G41" s="10">
        <v>11</v>
      </c>
      <c r="H41" s="49">
        <v>0.011815252416756176</v>
      </c>
      <c r="I41" s="10">
        <v>2</v>
      </c>
      <c r="J41" s="49">
        <v>0.006825938566552901</v>
      </c>
      <c r="K41" s="10">
        <v>0</v>
      </c>
      <c r="L41" s="49">
        <v>0</v>
      </c>
      <c r="M41" s="10">
        <v>1</v>
      </c>
      <c r="N41" s="49">
        <v>0.027777777777777776</v>
      </c>
      <c r="O41" s="10">
        <v>0</v>
      </c>
      <c r="P41" s="49">
        <v>0</v>
      </c>
      <c r="Q41" s="10">
        <v>0</v>
      </c>
      <c r="R41" s="49">
        <v>0</v>
      </c>
      <c r="S41" s="10">
        <v>0</v>
      </c>
      <c r="T41" s="49">
        <v>0</v>
      </c>
      <c r="U41" s="10">
        <v>121</v>
      </c>
      <c r="V41" s="49">
        <v>0.007711918419375398</v>
      </c>
      <c r="W41" s="295" t="s">
        <v>377</v>
      </c>
    </row>
    <row r="42" spans="1:23" ht="15">
      <c r="A42" s="216">
        <v>71</v>
      </c>
      <c r="B42" s="217" t="s">
        <v>245</v>
      </c>
      <c r="C42" s="10">
        <v>554</v>
      </c>
      <c r="D42" s="49">
        <v>0.04153857689135488</v>
      </c>
      <c r="E42" s="10">
        <v>49</v>
      </c>
      <c r="F42" s="49">
        <v>0.04865938430983118</v>
      </c>
      <c r="G42" s="10">
        <v>49</v>
      </c>
      <c r="H42" s="49">
        <v>0.05263157894736842</v>
      </c>
      <c r="I42" s="10">
        <v>9</v>
      </c>
      <c r="J42" s="49">
        <v>0.030716723549488054</v>
      </c>
      <c r="K42" s="10">
        <v>0</v>
      </c>
      <c r="L42" s="49">
        <v>0</v>
      </c>
      <c r="M42" s="10">
        <v>1</v>
      </c>
      <c r="N42" s="49">
        <v>0.027777777777777776</v>
      </c>
      <c r="O42" s="10">
        <v>0</v>
      </c>
      <c r="P42" s="49">
        <v>0</v>
      </c>
      <c r="Q42" s="10">
        <v>0</v>
      </c>
      <c r="R42" s="49">
        <v>0</v>
      </c>
      <c r="S42" s="10">
        <v>1</v>
      </c>
      <c r="T42" s="49">
        <v>0.02702702702702703</v>
      </c>
      <c r="U42" s="10">
        <v>663</v>
      </c>
      <c r="V42" s="49">
        <v>0.042256214149139576</v>
      </c>
      <c r="W42" s="295" t="s">
        <v>378</v>
      </c>
    </row>
    <row r="43" spans="1:23" ht="28.5">
      <c r="A43" s="216">
        <v>72</v>
      </c>
      <c r="B43" s="217" t="s">
        <v>246</v>
      </c>
      <c r="C43" s="10">
        <v>2</v>
      </c>
      <c r="D43" s="49">
        <v>0.00014995876134063133</v>
      </c>
      <c r="E43" s="10">
        <v>0</v>
      </c>
      <c r="F43" s="49">
        <v>0</v>
      </c>
      <c r="G43" s="10">
        <v>0</v>
      </c>
      <c r="H43" s="49">
        <v>0</v>
      </c>
      <c r="I43" s="10">
        <v>0</v>
      </c>
      <c r="J43" s="49">
        <v>0</v>
      </c>
      <c r="K43" s="10">
        <v>0</v>
      </c>
      <c r="L43" s="49">
        <v>0</v>
      </c>
      <c r="M43" s="10">
        <v>0</v>
      </c>
      <c r="N43" s="49">
        <v>0</v>
      </c>
      <c r="O43" s="10">
        <v>0</v>
      </c>
      <c r="P43" s="49">
        <v>0</v>
      </c>
      <c r="Q43" s="10">
        <v>0</v>
      </c>
      <c r="R43" s="49">
        <v>0</v>
      </c>
      <c r="S43" s="10">
        <v>0</v>
      </c>
      <c r="T43" s="49">
        <v>0</v>
      </c>
      <c r="U43" s="10">
        <v>2</v>
      </c>
      <c r="V43" s="49">
        <v>0.00012746972594008922</v>
      </c>
      <c r="W43" s="295" t="s">
        <v>379</v>
      </c>
    </row>
    <row r="44" spans="1:23" ht="15">
      <c r="A44" s="216">
        <v>73</v>
      </c>
      <c r="B44" s="217" t="s">
        <v>247</v>
      </c>
      <c r="C44" s="10">
        <v>47</v>
      </c>
      <c r="D44" s="49">
        <v>0.003524030891504836</v>
      </c>
      <c r="E44" s="10">
        <v>3</v>
      </c>
      <c r="F44" s="49">
        <v>0.0029791459781529296</v>
      </c>
      <c r="G44" s="10">
        <v>3</v>
      </c>
      <c r="H44" s="49">
        <v>0.00322234156820623</v>
      </c>
      <c r="I44" s="10">
        <v>1</v>
      </c>
      <c r="J44" s="49">
        <v>0.0034129692832764505</v>
      </c>
      <c r="K44" s="10">
        <v>0</v>
      </c>
      <c r="L44" s="49">
        <v>0</v>
      </c>
      <c r="M44" s="10">
        <v>0</v>
      </c>
      <c r="N44" s="49">
        <v>0</v>
      </c>
      <c r="O44" s="10">
        <v>0</v>
      </c>
      <c r="P44" s="49">
        <v>0</v>
      </c>
      <c r="Q44" s="10">
        <v>0</v>
      </c>
      <c r="R44" s="49">
        <v>0</v>
      </c>
      <c r="S44" s="10">
        <v>0</v>
      </c>
      <c r="T44" s="49">
        <v>0</v>
      </c>
      <c r="U44" s="10">
        <v>54</v>
      </c>
      <c r="V44" s="49">
        <v>0.0034416826003824093</v>
      </c>
      <c r="W44" s="295" t="s">
        <v>380</v>
      </c>
    </row>
    <row r="45" spans="1:23" ht="28.5">
      <c r="A45" s="216">
        <v>79</v>
      </c>
      <c r="B45" s="217" t="s">
        <v>248</v>
      </c>
      <c r="C45" s="10">
        <v>13</v>
      </c>
      <c r="D45" s="49">
        <v>0.0009747319487141036</v>
      </c>
      <c r="E45" s="10">
        <v>0</v>
      </c>
      <c r="F45" s="49">
        <v>0</v>
      </c>
      <c r="G45" s="10">
        <v>1</v>
      </c>
      <c r="H45" s="49">
        <v>0.0010741138560687433</v>
      </c>
      <c r="I45" s="10">
        <v>1</v>
      </c>
      <c r="J45" s="49">
        <v>0.0034129692832764505</v>
      </c>
      <c r="K45" s="10">
        <v>0</v>
      </c>
      <c r="L45" s="49">
        <v>0</v>
      </c>
      <c r="M45" s="10">
        <v>0</v>
      </c>
      <c r="N45" s="49">
        <v>0</v>
      </c>
      <c r="O45" s="10">
        <v>0</v>
      </c>
      <c r="P45" s="49">
        <v>0</v>
      </c>
      <c r="Q45" s="10">
        <v>0</v>
      </c>
      <c r="R45" s="49">
        <v>0</v>
      </c>
      <c r="S45" s="10">
        <v>0</v>
      </c>
      <c r="T45" s="49">
        <v>0</v>
      </c>
      <c r="U45" s="10">
        <v>15</v>
      </c>
      <c r="V45" s="49">
        <v>0.0009560229445506692</v>
      </c>
      <c r="W45" s="295" t="s">
        <v>381</v>
      </c>
    </row>
    <row r="46" spans="1:23" ht="15">
      <c r="A46" s="216">
        <v>80</v>
      </c>
      <c r="B46" s="217" t="s">
        <v>249</v>
      </c>
      <c r="C46" s="10">
        <v>32</v>
      </c>
      <c r="D46" s="49">
        <v>0.0023993401814501013</v>
      </c>
      <c r="E46" s="10">
        <v>1</v>
      </c>
      <c r="F46" s="49">
        <v>0.0009930486593843098</v>
      </c>
      <c r="G46" s="10">
        <v>0</v>
      </c>
      <c r="H46" s="49">
        <v>0</v>
      </c>
      <c r="I46" s="10">
        <v>1</v>
      </c>
      <c r="J46" s="49">
        <v>0.0034129692832764505</v>
      </c>
      <c r="K46" s="10">
        <v>0</v>
      </c>
      <c r="L46" s="49">
        <v>0</v>
      </c>
      <c r="M46" s="10">
        <v>0</v>
      </c>
      <c r="N46" s="49">
        <v>0</v>
      </c>
      <c r="O46" s="10">
        <v>0</v>
      </c>
      <c r="P46" s="49">
        <v>0</v>
      </c>
      <c r="Q46" s="10">
        <v>0</v>
      </c>
      <c r="R46" s="49">
        <v>0</v>
      </c>
      <c r="S46" s="10">
        <v>0</v>
      </c>
      <c r="T46" s="49">
        <v>0</v>
      </c>
      <c r="U46" s="10">
        <v>34</v>
      </c>
      <c r="V46" s="49">
        <v>0.002166985340981517</v>
      </c>
      <c r="W46" s="295" t="s">
        <v>382</v>
      </c>
    </row>
    <row r="47" spans="1:23" ht="15">
      <c r="A47" s="216">
        <v>81</v>
      </c>
      <c r="B47" s="217" t="s">
        <v>250</v>
      </c>
      <c r="C47" s="10">
        <v>9</v>
      </c>
      <c r="D47" s="49">
        <v>0.000674814426032841</v>
      </c>
      <c r="E47" s="10">
        <v>0</v>
      </c>
      <c r="F47" s="49">
        <v>0</v>
      </c>
      <c r="G47" s="10">
        <v>0</v>
      </c>
      <c r="H47" s="49">
        <v>0</v>
      </c>
      <c r="I47" s="10">
        <v>1</v>
      </c>
      <c r="J47" s="49">
        <v>0.0034129692832764505</v>
      </c>
      <c r="K47" s="10">
        <v>0</v>
      </c>
      <c r="L47" s="49">
        <v>0</v>
      </c>
      <c r="M47" s="10">
        <v>0</v>
      </c>
      <c r="N47" s="49">
        <v>0</v>
      </c>
      <c r="O47" s="10">
        <v>0</v>
      </c>
      <c r="P47" s="49">
        <v>0</v>
      </c>
      <c r="Q47" s="10">
        <v>0</v>
      </c>
      <c r="R47" s="49">
        <v>0</v>
      </c>
      <c r="S47" s="10">
        <v>0</v>
      </c>
      <c r="T47" s="49">
        <v>0</v>
      </c>
      <c r="U47" s="10">
        <v>10</v>
      </c>
      <c r="V47" s="49">
        <v>0.0006373486297004461</v>
      </c>
      <c r="W47" s="295" t="s">
        <v>383</v>
      </c>
    </row>
    <row r="48" spans="1:23" ht="15">
      <c r="A48" s="216">
        <v>82</v>
      </c>
      <c r="B48" s="217" t="s">
        <v>251</v>
      </c>
      <c r="C48" s="10">
        <v>14</v>
      </c>
      <c r="D48" s="49">
        <v>0.0010497113293844193</v>
      </c>
      <c r="E48" s="10">
        <v>0</v>
      </c>
      <c r="F48" s="49">
        <v>0</v>
      </c>
      <c r="G48" s="10">
        <v>0</v>
      </c>
      <c r="H48" s="49">
        <v>0</v>
      </c>
      <c r="I48" s="10">
        <v>0</v>
      </c>
      <c r="J48" s="49">
        <v>0</v>
      </c>
      <c r="K48" s="10">
        <v>0</v>
      </c>
      <c r="L48" s="49">
        <v>0</v>
      </c>
      <c r="M48" s="10">
        <v>0</v>
      </c>
      <c r="N48" s="49">
        <v>0</v>
      </c>
      <c r="O48" s="10">
        <v>0</v>
      </c>
      <c r="P48" s="49">
        <v>0</v>
      </c>
      <c r="Q48" s="10">
        <v>0</v>
      </c>
      <c r="R48" s="49">
        <v>0</v>
      </c>
      <c r="S48" s="10">
        <v>0</v>
      </c>
      <c r="T48" s="49">
        <v>0</v>
      </c>
      <c r="U48" s="10">
        <v>14</v>
      </c>
      <c r="V48" s="49">
        <v>0.0008922880815806246</v>
      </c>
      <c r="W48" s="295" t="s">
        <v>384</v>
      </c>
    </row>
    <row r="49" spans="1:23" ht="15">
      <c r="A49" s="216">
        <v>83</v>
      </c>
      <c r="B49" s="217" t="s">
        <v>252</v>
      </c>
      <c r="C49" s="10">
        <v>51</v>
      </c>
      <c r="D49" s="49">
        <v>0.003823948414186099</v>
      </c>
      <c r="E49" s="10">
        <v>4</v>
      </c>
      <c r="F49" s="49">
        <v>0.003972194637537239</v>
      </c>
      <c r="G49" s="10">
        <v>1</v>
      </c>
      <c r="H49" s="49">
        <v>0.0010741138560687433</v>
      </c>
      <c r="I49" s="10">
        <v>1</v>
      </c>
      <c r="J49" s="49">
        <v>0.0034129692832764505</v>
      </c>
      <c r="K49" s="10">
        <v>0</v>
      </c>
      <c r="L49" s="49">
        <v>0</v>
      </c>
      <c r="M49" s="10">
        <v>0</v>
      </c>
      <c r="N49" s="49">
        <v>0</v>
      </c>
      <c r="O49" s="10">
        <v>0</v>
      </c>
      <c r="P49" s="49">
        <v>0</v>
      </c>
      <c r="Q49" s="10">
        <v>0</v>
      </c>
      <c r="R49" s="49">
        <v>0</v>
      </c>
      <c r="S49" s="10">
        <v>0</v>
      </c>
      <c r="T49" s="49">
        <v>0</v>
      </c>
      <c r="U49" s="10">
        <v>57</v>
      </c>
      <c r="V49" s="49">
        <v>0.003632887189292543</v>
      </c>
      <c r="W49" s="295" t="s">
        <v>385</v>
      </c>
    </row>
    <row r="50" spans="1:23" ht="28.5">
      <c r="A50" s="216">
        <v>89</v>
      </c>
      <c r="B50" s="217" t="s">
        <v>253</v>
      </c>
      <c r="C50" s="10">
        <v>110</v>
      </c>
      <c r="D50" s="49">
        <v>0.008247731873734723</v>
      </c>
      <c r="E50" s="10">
        <v>4</v>
      </c>
      <c r="F50" s="49">
        <v>0.003972194637537239</v>
      </c>
      <c r="G50" s="10">
        <v>8</v>
      </c>
      <c r="H50" s="49">
        <v>0.008592910848549946</v>
      </c>
      <c r="I50" s="10">
        <v>1</v>
      </c>
      <c r="J50" s="49">
        <v>0.0034129692832764505</v>
      </c>
      <c r="K50" s="10">
        <v>1</v>
      </c>
      <c r="L50" s="49">
        <v>0.029411764705882353</v>
      </c>
      <c r="M50" s="10">
        <v>0</v>
      </c>
      <c r="N50" s="49">
        <v>0</v>
      </c>
      <c r="O50" s="10">
        <v>0</v>
      </c>
      <c r="P50" s="49">
        <v>0</v>
      </c>
      <c r="Q50" s="10">
        <v>0</v>
      </c>
      <c r="R50" s="49">
        <v>0</v>
      </c>
      <c r="S50" s="10">
        <v>0</v>
      </c>
      <c r="T50" s="49">
        <v>0</v>
      </c>
      <c r="U50" s="10">
        <v>124</v>
      </c>
      <c r="V50" s="49">
        <v>0.007903123008285532</v>
      </c>
      <c r="W50" s="295" t="s">
        <v>386</v>
      </c>
    </row>
    <row r="51" spans="1:23" ht="15.75" thickBot="1">
      <c r="A51" s="218">
        <v>99</v>
      </c>
      <c r="B51" s="219" t="s">
        <v>254</v>
      </c>
      <c r="C51" s="11">
        <v>851</v>
      </c>
      <c r="D51" s="50">
        <v>0.06380745295043863</v>
      </c>
      <c r="E51" s="11">
        <v>44</v>
      </c>
      <c r="F51" s="50">
        <v>0.04369414101290963</v>
      </c>
      <c r="G51" s="11">
        <v>45</v>
      </c>
      <c r="H51" s="50">
        <v>0.04833512352309345</v>
      </c>
      <c r="I51" s="11">
        <v>24</v>
      </c>
      <c r="J51" s="50">
        <v>0.08191126279863481</v>
      </c>
      <c r="K51" s="11">
        <v>2</v>
      </c>
      <c r="L51" s="50">
        <v>0.058823529411764705</v>
      </c>
      <c r="M51" s="11">
        <v>2</v>
      </c>
      <c r="N51" s="50">
        <v>0.05555555555555555</v>
      </c>
      <c r="O51" s="11">
        <v>0</v>
      </c>
      <c r="P51" s="50">
        <v>0</v>
      </c>
      <c r="Q51" s="11">
        <v>0</v>
      </c>
      <c r="R51" s="50">
        <v>0</v>
      </c>
      <c r="S51" s="11">
        <v>5</v>
      </c>
      <c r="T51" s="50">
        <v>0.13513513513513514</v>
      </c>
      <c r="U51" s="11">
        <v>973</v>
      </c>
      <c r="V51" s="50">
        <v>0.06201402166985341</v>
      </c>
      <c r="W51" s="295" t="s">
        <v>387</v>
      </c>
    </row>
    <row r="52" spans="1:23" ht="15.75" thickBot="1">
      <c r="A52" s="334" t="s">
        <v>255</v>
      </c>
      <c r="B52" s="449"/>
      <c r="C52" s="44">
        <v>13337</v>
      </c>
      <c r="D52" s="13">
        <v>0.9999999999999999</v>
      </c>
      <c r="E52" s="44">
        <v>1007</v>
      </c>
      <c r="F52" s="13">
        <v>1.0000000000000002</v>
      </c>
      <c r="G52" s="44">
        <v>931</v>
      </c>
      <c r="H52" s="13">
        <v>0.9999999999999998</v>
      </c>
      <c r="I52" s="44">
        <v>293</v>
      </c>
      <c r="J52" s="13">
        <v>1.0000000000000004</v>
      </c>
      <c r="K52" s="44">
        <v>34</v>
      </c>
      <c r="L52" s="13">
        <v>1</v>
      </c>
      <c r="M52" s="44">
        <v>36</v>
      </c>
      <c r="N52" s="13">
        <v>1</v>
      </c>
      <c r="O52" s="44">
        <v>8</v>
      </c>
      <c r="P52" s="13">
        <v>1</v>
      </c>
      <c r="Q52" s="44">
        <v>7</v>
      </c>
      <c r="R52" s="13">
        <v>1</v>
      </c>
      <c r="S52" s="44">
        <v>37</v>
      </c>
      <c r="T52" s="13">
        <v>0.9999999999999998</v>
      </c>
      <c r="U52" s="44">
        <v>15690</v>
      </c>
      <c r="V52" s="13">
        <v>0.9999999999999997</v>
      </c>
      <c r="W52" s="73"/>
    </row>
    <row r="53" spans="1:23" ht="15.75" thickBot="1">
      <c r="A53" s="220" t="s">
        <v>36</v>
      </c>
      <c r="B53" s="221" t="s">
        <v>256</v>
      </c>
      <c r="C53" s="85">
        <v>2019</v>
      </c>
      <c r="D53" s="222">
        <v>0.15138336957336732</v>
      </c>
      <c r="E53" s="85">
        <v>90</v>
      </c>
      <c r="F53" s="222">
        <v>0.08937437934458789</v>
      </c>
      <c r="G53" s="85">
        <v>85</v>
      </c>
      <c r="H53" s="222">
        <v>0.09129967776584318</v>
      </c>
      <c r="I53" s="85">
        <v>21</v>
      </c>
      <c r="J53" s="222">
        <v>0.07167235494880546</v>
      </c>
      <c r="K53" s="85">
        <v>3</v>
      </c>
      <c r="L53" s="222">
        <v>0.08823529411764706</v>
      </c>
      <c r="M53" s="85">
        <v>6</v>
      </c>
      <c r="N53" s="222">
        <v>0.16666666666666666</v>
      </c>
      <c r="O53" s="85">
        <v>1</v>
      </c>
      <c r="P53" s="222">
        <v>0.125</v>
      </c>
      <c r="Q53" s="85">
        <v>1</v>
      </c>
      <c r="R53" s="222">
        <v>0.14285714285714285</v>
      </c>
      <c r="S53" s="85">
        <v>4</v>
      </c>
      <c r="T53" s="222">
        <v>0.10810810810810811</v>
      </c>
      <c r="U53" s="85">
        <v>2230</v>
      </c>
      <c r="V53" s="222">
        <v>0.14212874442319948</v>
      </c>
      <c r="W53" s="295" t="s">
        <v>388</v>
      </c>
    </row>
    <row r="54" spans="1:23" ht="15.75" thickBot="1">
      <c r="A54" s="427" t="s">
        <v>89</v>
      </c>
      <c r="B54" s="354"/>
      <c r="C54" s="12">
        <v>15356</v>
      </c>
      <c r="D54" s="9" t="s">
        <v>170</v>
      </c>
      <c r="E54" s="12">
        <v>1097</v>
      </c>
      <c r="F54" s="9" t="s">
        <v>170</v>
      </c>
      <c r="G54" s="12">
        <v>1016</v>
      </c>
      <c r="H54" s="9" t="s">
        <v>170</v>
      </c>
      <c r="I54" s="12">
        <v>314</v>
      </c>
      <c r="J54" s="9" t="s">
        <v>170</v>
      </c>
      <c r="K54" s="12">
        <v>37</v>
      </c>
      <c r="L54" s="9" t="s">
        <v>170</v>
      </c>
      <c r="M54" s="12">
        <v>42</v>
      </c>
      <c r="N54" s="9" t="s">
        <v>170</v>
      </c>
      <c r="O54" s="12">
        <v>9</v>
      </c>
      <c r="P54" s="9" t="s">
        <v>170</v>
      </c>
      <c r="Q54" s="12">
        <v>8</v>
      </c>
      <c r="R54" s="9" t="s">
        <v>170</v>
      </c>
      <c r="S54" s="12">
        <v>41</v>
      </c>
      <c r="T54" s="9" t="s">
        <v>170</v>
      </c>
      <c r="U54" s="12">
        <v>17920</v>
      </c>
      <c r="V54" s="9" t="s">
        <v>170</v>
      </c>
      <c r="W54" s="296" t="s">
        <v>116</v>
      </c>
    </row>
    <row r="55" spans="1:22" ht="15">
      <c r="A55" s="88"/>
      <c r="B55" s="88"/>
      <c r="C55" s="127">
        <f>SUM(C52:C53)</f>
        <v>15356</v>
      </c>
      <c r="D55" s="223"/>
      <c r="E55" s="127">
        <f>SUM(E52:E53)</f>
        <v>1097</v>
      </c>
      <c r="F55" s="223"/>
      <c r="G55" s="127">
        <f>SUM(G52:G53)</f>
        <v>1016</v>
      </c>
      <c r="H55" s="223"/>
      <c r="I55" s="127">
        <f>SUM(I52:I53)</f>
        <v>314</v>
      </c>
      <c r="J55" s="223"/>
      <c r="K55" s="127"/>
      <c r="L55" s="223"/>
      <c r="M55" s="127" t="s">
        <v>170</v>
      </c>
      <c r="N55" s="223"/>
      <c r="O55" s="127"/>
      <c r="P55" s="223"/>
      <c r="Q55" s="127"/>
      <c r="R55" s="223"/>
      <c r="S55" s="127"/>
      <c r="T55" s="223"/>
      <c r="U55" s="127">
        <f>SUM(U52:U53)</f>
        <v>17920</v>
      </c>
      <c r="V55" s="223"/>
    </row>
    <row r="56" spans="1:22" ht="15">
      <c r="A56" s="89" t="s">
        <v>95</v>
      </c>
      <c r="B56" s="90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90"/>
      <c r="N56" s="90"/>
      <c r="O56" s="90"/>
      <c r="P56" s="90"/>
      <c r="Q56" s="90"/>
      <c r="R56" s="90"/>
      <c r="S56" s="90"/>
      <c r="T56" s="90"/>
      <c r="U56" s="133"/>
      <c r="V56" s="90"/>
    </row>
    <row r="57" spans="1:22" ht="31.5" customHeight="1">
      <c r="A57" s="401" t="s">
        <v>264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</row>
    <row r="58" spans="1:22" ht="15">
      <c r="A58" s="74"/>
      <c r="B58" s="7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5">
      <c r="A59" s="447"/>
      <c r="B59" s="448"/>
      <c r="C59" s="448"/>
      <c r="D59" s="448"/>
      <c r="E59" s="448"/>
      <c r="F59" s="448"/>
      <c r="G59" s="448"/>
      <c r="H59" s="14"/>
      <c r="I59" s="14"/>
      <c r="J59" s="14"/>
      <c r="K59" s="14"/>
      <c r="L59" s="1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ht="15">
      <c r="A60" s="74"/>
      <c r="B60" s="7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t="15">
      <c r="A61" s="74"/>
      <c r="B61" s="7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74"/>
      <c r="N61" s="74"/>
      <c r="O61" s="74"/>
      <c r="P61" s="74"/>
      <c r="Q61" s="74"/>
      <c r="R61" s="74"/>
      <c r="S61" s="74"/>
      <c r="T61" s="74"/>
      <c r="U61" s="74"/>
      <c r="V61" s="74"/>
    </row>
  </sheetData>
  <sheetProtection/>
  <mergeCells count="18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A57:V57"/>
    <mergeCell ref="A59:G59"/>
    <mergeCell ref="M3:N3"/>
    <mergeCell ref="O3:P3"/>
    <mergeCell ref="Q3:R3"/>
    <mergeCell ref="S3:T3"/>
    <mergeCell ref="A52:B52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2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0" width="11.140625" style="69" customWidth="1"/>
    <col min="11" max="12" width="9.28125" style="69" customWidth="1"/>
    <col min="13" max="16384" width="11.421875" style="69" customWidth="1"/>
  </cols>
  <sheetData>
    <row r="1" spans="1:12" ht="24.75" customHeight="1" thickBot="1" thickTop="1">
      <c r="A1" s="355" t="s">
        <v>420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19.5" customHeight="1" thickBot="1" thickTop="1">
      <c r="A2" s="358" t="s">
        <v>32</v>
      </c>
      <c r="B2" s="361" t="s">
        <v>33</v>
      </c>
      <c r="C2" s="341" t="s">
        <v>90</v>
      </c>
      <c r="D2" s="364"/>
      <c r="E2" s="364"/>
      <c r="F2" s="364"/>
      <c r="G2" s="364"/>
      <c r="H2" s="364"/>
      <c r="I2" s="364"/>
      <c r="J2" s="344"/>
      <c r="K2" s="358" t="s">
        <v>89</v>
      </c>
      <c r="L2" s="361"/>
    </row>
    <row r="3" spans="1:12" ht="19.5" customHeight="1">
      <c r="A3" s="359"/>
      <c r="B3" s="362"/>
      <c r="C3" s="365" t="s">
        <v>91</v>
      </c>
      <c r="D3" s="366"/>
      <c r="E3" s="346" t="s">
        <v>92</v>
      </c>
      <c r="F3" s="347"/>
      <c r="G3" s="365" t="s">
        <v>93</v>
      </c>
      <c r="H3" s="366"/>
      <c r="I3" s="346" t="s">
        <v>94</v>
      </c>
      <c r="J3" s="347"/>
      <c r="K3" s="359"/>
      <c r="L3" s="362"/>
    </row>
    <row r="4" spans="1:12" ht="19.5" customHeight="1" thickBot="1">
      <c r="A4" s="360"/>
      <c r="B4" s="363"/>
      <c r="C4" s="91" t="s">
        <v>34</v>
      </c>
      <c r="D4" s="124" t="s">
        <v>35</v>
      </c>
      <c r="E4" s="70" t="s">
        <v>34</v>
      </c>
      <c r="F4" s="71" t="s">
        <v>35</v>
      </c>
      <c r="G4" s="91" t="s">
        <v>34</v>
      </c>
      <c r="H4" s="124" t="s">
        <v>35</v>
      </c>
      <c r="I4" s="70" t="s">
        <v>34</v>
      </c>
      <c r="J4" s="71" t="s">
        <v>35</v>
      </c>
      <c r="K4" s="70" t="s">
        <v>34</v>
      </c>
      <c r="L4" s="71" t="s">
        <v>35</v>
      </c>
    </row>
    <row r="5" spans="1:13" ht="15">
      <c r="A5" s="289" t="s">
        <v>36</v>
      </c>
      <c r="B5" s="203" t="s">
        <v>37</v>
      </c>
      <c r="C5" s="59">
        <v>419</v>
      </c>
      <c r="D5" s="170">
        <v>0.0646106399383192</v>
      </c>
      <c r="E5" s="59">
        <v>557</v>
      </c>
      <c r="F5" s="170">
        <v>0.06278886258595423</v>
      </c>
      <c r="G5" s="59">
        <v>151</v>
      </c>
      <c r="H5" s="170">
        <v>0.05984938565200158</v>
      </c>
      <c r="I5" s="59">
        <v>6</v>
      </c>
      <c r="J5" s="258">
        <v>0.14634146341463414</v>
      </c>
      <c r="K5" s="59">
        <v>1133</v>
      </c>
      <c r="L5" s="170">
        <v>0.06322544642857143</v>
      </c>
      <c r="M5" s="73" t="s">
        <v>270</v>
      </c>
    </row>
    <row r="6" spans="1:13" ht="15">
      <c r="A6" s="206">
        <v>10</v>
      </c>
      <c r="B6" s="207" t="s">
        <v>38</v>
      </c>
      <c r="C6" s="10">
        <v>2</v>
      </c>
      <c r="D6" s="49">
        <v>0.00030840400925212025</v>
      </c>
      <c r="E6" s="10">
        <v>3</v>
      </c>
      <c r="F6" s="49">
        <v>0.00033818058843422386</v>
      </c>
      <c r="G6" s="10">
        <v>0</v>
      </c>
      <c r="H6" s="49">
        <v>0</v>
      </c>
      <c r="I6" s="10">
        <v>0</v>
      </c>
      <c r="J6" s="287">
        <v>0</v>
      </c>
      <c r="K6" s="10">
        <v>5</v>
      </c>
      <c r="L6" s="49">
        <v>0.00027901785714285713</v>
      </c>
      <c r="M6" s="73" t="s">
        <v>271</v>
      </c>
    </row>
    <row r="7" spans="1:13" ht="28.5">
      <c r="A7" s="206">
        <v>11</v>
      </c>
      <c r="B7" s="207" t="s">
        <v>39</v>
      </c>
      <c r="C7" s="10">
        <v>0</v>
      </c>
      <c r="D7" s="49">
        <v>0</v>
      </c>
      <c r="E7" s="10">
        <v>1</v>
      </c>
      <c r="F7" s="49">
        <v>0.00011272686281140799</v>
      </c>
      <c r="G7" s="10">
        <v>0</v>
      </c>
      <c r="H7" s="49">
        <v>0</v>
      </c>
      <c r="I7" s="10">
        <v>0</v>
      </c>
      <c r="J7" s="287">
        <v>0</v>
      </c>
      <c r="K7" s="10">
        <v>1</v>
      </c>
      <c r="L7" s="49">
        <v>5.580357142857143E-05</v>
      </c>
      <c r="M7" s="73" t="s">
        <v>272</v>
      </c>
    </row>
    <row r="8" spans="1:13" ht="15">
      <c r="A8" s="206">
        <v>12</v>
      </c>
      <c r="B8" s="207" t="s">
        <v>40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49">
        <v>0</v>
      </c>
      <c r="I8" s="10">
        <v>0</v>
      </c>
      <c r="J8" s="287">
        <v>0</v>
      </c>
      <c r="K8" s="10">
        <v>0</v>
      </c>
      <c r="L8" s="49">
        <v>0</v>
      </c>
      <c r="M8" s="73" t="s">
        <v>273</v>
      </c>
    </row>
    <row r="9" spans="1:13" ht="15">
      <c r="A9" s="206">
        <v>13</v>
      </c>
      <c r="B9" s="207" t="s">
        <v>41</v>
      </c>
      <c r="C9" s="10">
        <v>0</v>
      </c>
      <c r="D9" s="49">
        <v>0</v>
      </c>
      <c r="E9" s="10">
        <v>0</v>
      </c>
      <c r="F9" s="49">
        <v>0</v>
      </c>
      <c r="G9" s="10">
        <v>0</v>
      </c>
      <c r="H9" s="49">
        <v>0</v>
      </c>
      <c r="I9" s="10">
        <v>0</v>
      </c>
      <c r="J9" s="287">
        <v>0</v>
      </c>
      <c r="K9" s="10">
        <v>0</v>
      </c>
      <c r="L9" s="49">
        <v>0</v>
      </c>
      <c r="M9" s="73" t="s">
        <v>274</v>
      </c>
    </row>
    <row r="10" spans="1:13" ht="15">
      <c r="A10" s="206">
        <v>14</v>
      </c>
      <c r="B10" s="207" t="s">
        <v>42</v>
      </c>
      <c r="C10" s="10">
        <v>1</v>
      </c>
      <c r="D10" s="49">
        <v>0.00015420200462606013</v>
      </c>
      <c r="E10" s="10">
        <v>1</v>
      </c>
      <c r="F10" s="49">
        <v>0.00011272686281140799</v>
      </c>
      <c r="G10" s="10">
        <v>1</v>
      </c>
      <c r="H10" s="49">
        <v>0.00039635354736424893</v>
      </c>
      <c r="I10" s="10">
        <v>0</v>
      </c>
      <c r="J10" s="287">
        <v>0</v>
      </c>
      <c r="K10" s="10">
        <v>3</v>
      </c>
      <c r="L10" s="49">
        <v>0.0001674107142857143</v>
      </c>
      <c r="M10" s="73" t="s">
        <v>275</v>
      </c>
    </row>
    <row r="11" spans="1:13" ht="15">
      <c r="A11" s="206">
        <v>19</v>
      </c>
      <c r="B11" s="207" t="s">
        <v>43</v>
      </c>
      <c r="C11" s="10">
        <v>8</v>
      </c>
      <c r="D11" s="49">
        <v>0.001233616037008481</v>
      </c>
      <c r="E11" s="10">
        <v>7</v>
      </c>
      <c r="F11" s="49">
        <v>0.0007890880396798556</v>
      </c>
      <c r="G11" s="10">
        <v>4</v>
      </c>
      <c r="H11" s="49">
        <v>0.0015854141894569957</v>
      </c>
      <c r="I11" s="10">
        <v>0</v>
      </c>
      <c r="J11" s="287">
        <v>0</v>
      </c>
      <c r="K11" s="10">
        <v>19</v>
      </c>
      <c r="L11" s="49">
        <v>0.001060267857142857</v>
      </c>
      <c r="M11" s="73" t="s">
        <v>276</v>
      </c>
    </row>
    <row r="12" spans="1:13" ht="28.5">
      <c r="A12" s="206">
        <v>20</v>
      </c>
      <c r="B12" s="207" t="s">
        <v>44</v>
      </c>
      <c r="C12" s="10">
        <v>6</v>
      </c>
      <c r="D12" s="49">
        <v>0.0009252120277563608</v>
      </c>
      <c r="E12" s="10">
        <v>4</v>
      </c>
      <c r="F12" s="49">
        <v>0.00045090745124563196</v>
      </c>
      <c r="G12" s="10">
        <v>1</v>
      </c>
      <c r="H12" s="49">
        <v>0.00039635354736424893</v>
      </c>
      <c r="I12" s="10">
        <v>0</v>
      </c>
      <c r="J12" s="287">
        <v>0</v>
      </c>
      <c r="K12" s="10">
        <v>11</v>
      </c>
      <c r="L12" s="49">
        <v>0.0006138392857142857</v>
      </c>
      <c r="M12" s="73" t="s">
        <v>277</v>
      </c>
    </row>
    <row r="13" spans="1:13" ht="15">
      <c r="A13" s="206">
        <v>21</v>
      </c>
      <c r="B13" s="207" t="s">
        <v>45</v>
      </c>
      <c r="C13" s="10">
        <v>3</v>
      </c>
      <c r="D13" s="49">
        <v>0.0004626060138781804</v>
      </c>
      <c r="E13" s="10">
        <v>1</v>
      </c>
      <c r="F13" s="49">
        <v>0.00011272686281140799</v>
      </c>
      <c r="G13" s="10">
        <v>0</v>
      </c>
      <c r="H13" s="49">
        <v>0</v>
      </c>
      <c r="I13" s="10">
        <v>0</v>
      </c>
      <c r="J13" s="287">
        <v>0</v>
      </c>
      <c r="K13" s="10">
        <v>4</v>
      </c>
      <c r="L13" s="49">
        <v>0.0002232142857142857</v>
      </c>
      <c r="M13" s="73" t="s">
        <v>278</v>
      </c>
    </row>
    <row r="14" spans="1:13" ht="15">
      <c r="A14" s="206">
        <v>22</v>
      </c>
      <c r="B14" s="207" t="s">
        <v>46</v>
      </c>
      <c r="C14" s="10">
        <v>8</v>
      </c>
      <c r="D14" s="49">
        <v>0.001233616037008481</v>
      </c>
      <c r="E14" s="10">
        <v>3</v>
      </c>
      <c r="F14" s="49">
        <v>0.00033818058843422386</v>
      </c>
      <c r="G14" s="10">
        <v>0</v>
      </c>
      <c r="H14" s="49">
        <v>0</v>
      </c>
      <c r="I14" s="10">
        <v>0</v>
      </c>
      <c r="J14" s="287">
        <v>0</v>
      </c>
      <c r="K14" s="10">
        <v>11</v>
      </c>
      <c r="L14" s="49">
        <v>0.0006138392857142857</v>
      </c>
      <c r="M14" s="73" t="s">
        <v>279</v>
      </c>
    </row>
    <row r="15" spans="1:13" ht="15">
      <c r="A15" s="206">
        <v>23</v>
      </c>
      <c r="B15" s="207" t="s">
        <v>47</v>
      </c>
      <c r="C15" s="10">
        <v>4</v>
      </c>
      <c r="D15" s="49">
        <v>0.0006168080185042405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287">
        <v>0</v>
      </c>
      <c r="K15" s="10">
        <v>4</v>
      </c>
      <c r="L15" s="49">
        <v>0.0002232142857142857</v>
      </c>
      <c r="M15" s="73" t="s">
        <v>280</v>
      </c>
    </row>
    <row r="16" spans="1:13" ht="15">
      <c r="A16" s="206">
        <v>24</v>
      </c>
      <c r="B16" s="207" t="s">
        <v>48</v>
      </c>
      <c r="C16" s="10">
        <v>7</v>
      </c>
      <c r="D16" s="49">
        <v>0.001079414032382421</v>
      </c>
      <c r="E16" s="10">
        <v>3</v>
      </c>
      <c r="F16" s="49">
        <v>0.00033818058843422386</v>
      </c>
      <c r="G16" s="10">
        <v>0</v>
      </c>
      <c r="H16" s="49">
        <v>0</v>
      </c>
      <c r="I16" s="10">
        <v>0</v>
      </c>
      <c r="J16" s="287">
        <v>0</v>
      </c>
      <c r="K16" s="10">
        <v>10</v>
      </c>
      <c r="L16" s="49">
        <v>0.0005580357142857143</v>
      </c>
      <c r="M16" s="73" t="s">
        <v>281</v>
      </c>
    </row>
    <row r="17" spans="1:13" ht="15">
      <c r="A17" s="206">
        <v>29</v>
      </c>
      <c r="B17" s="207" t="s">
        <v>49</v>
      </c>
      <c r="C17" s="10">
        <v>3</v>
      </c>
      <c r="D17" s="49">
        <v>0.0004626060138781804</v>
      </c>
      <c r="E17" s="10">
        <v>1</v>
      </c>
      <c r="F17" s="49">
        <v>0.00011272686281140799</v>
      </c>
      <c r="G17" s="10">
        <v>0</v>
      </c>
      <c r="H17" s="49">
        <v>0</v>
      </c>
      <c r="I17" s="10">
        <v>0</v>
      </c>
      <c r="J17" s="287">
        <v>0</v>
      </c>
      <c r="K17" s="10">
        <v>4</v>
      </c>
      <c r="L17" s="49">
        <v>0.0002232142857142857</v>
      </c>
      <c r="M17" s="73" t="s">
        <v>282</v>
      </c>
    </row>
    <row r="18" spans="1:13" ht="28.5">
      <c r="A18" s="206">
        <v>30</v>
      </c>
      <c r="B18" s="207" t="s">
        <v>50</v>
      </c>
      <c r="C18" s="10">
        <v>40</v>
      </c>
      <c r="D18" s="49">
        <v>0.006168080185042405</v>
      </c>
      <c r="E18" s="10">
        <v>49</v>
      </c>
      <c r="F18" s="49">
        <v>0.005523616277758989</v>
      </c>
      <c r="G18" s="10">
        <v>17</v>
      </c>
      <c r="H18" s="49">
        <v>0.006738010305192233</v>
      </c>
      <c r="I18" s="10">
        <v>0</v>
      </c>
      <c r="J18" s="287">
        <v>0</v>
      </c>
      <c r="K18" s="10">
        <v>106</v>
      </c>
      <c r="L18" s="49">
        <v>0.005915178571428571</v>
      </c>
      <c r="M18" s="73" t="s">
        <v>283</v>
      </c>
    </row>
    <row r="19" spans="1:13" ht="15">
      <c r="A19" s="206">
        <v>31</v>
      </c>
      <c r="B19" s="207" t="s">
        <v>51</v>
      </c>
      <c r="C19" s="10">
        <v>3</v>
      </c>
      <c r="D19" s="49">
        <v>0.0004626060138781804</v>
      </c>
      <c r="E19" s="10">
        <v>7</v>
      </c>
      <c r="F19" s="49">
        <v>0.0007890880396798556</v>
      </c>
      <c r="G19" s="10">
        <v>1</v>
      </c>
      <c r="H19" s="49">
        <v>0.00039635354736424893</v>
      </c>
      <c r="I19" s="10">
        <v>0</v>
      </c>
      <c r="J19" s="287">
        <v>0</v>
      </c>
      <c r="K19" s="10">
        <v>11</v>
      </c>
      <c r="L19" s="49">
        <v>0.0006138392857142857</v>
      </c>
      <c r="M19" s="73" t="s">
        <v>284</v>
      </c>
    </row>
    <row r="20" spans="1:13" ht="28.5">
      <c r="A20" s="206">
        <v>32</v>
      </c>
      <c r="B20" s="207" t="s">
        <v>52</v>
      </c>
      <c r="C20" s="10">
        <v>8</v>
      </c>
      <c r="D20" s="49">
        <v>0.001233616037008481</v>
      </c>
      <c r="E20" s="10">
        <v>3</v>
      </c>
      <c r="F20" s="49">
        <v>0.00033818058843422386</v>
      </c>
      <c r="G20" s="10">
        <v>0</v>
      </c>
      <c r="H20" s="49">
        <v>0</v>
      </c>
      <c r="I20" s="10">
        <v>0</v>
      </c>
      <c r="J20" s="287">
        <v>0</v>
      </c>
      <c r="K20" s="10">
        <v>11</v>
      </c>
      <c r="L20" s="49">
        <v>0.0006138392857142857</v>
      </c>
      <c r="M20" s="73" t="s">
        <v>285</v>
      </c>
    </row>
    <row r="21" spans="1:13" ht="15">
      <c r="A21" s="206">
        <v>33</v>
      </c>
      <c r="B21" s="207" t="s">
        <v>53</v>
      </c>
      <c r="C21" s="10">
        <v>42</v>
      </c>
      <c r="D21" s="49">
        <v>0.006476484194294527</v>
      </c>
      <c r="E21" s="10">
        <v>53</v>
      </c>
      <c r="F21" s="49">
        <v>0.005974523729004621</v>
      </c>
      <c r="G21" s="10">
        <v>12</v>
      </c>
      <c r="H21" s="49">
        <v>0.0047562425683709865</v>
      </c>
      <c r="I21" s="10">
        <v>0</v>
      </c>
      <c r="J21" s="287">
        <v>0</v>
      </c>
      <c r="K21" s="10">
        <v>107</v>
      </c>
      <c r="L21" s="49">
        <v>0.005970982142857142</v>
      </c>
      <c r="M21" s="73" t="s">
        <v>286</v>
      </c>
    </row>
    <row r="22" spans="1:13" ht="15">
      <c r="A22" s="206">
        <v>34</v>
      </c>
      <c r="B22" s="207" t="s">
        <v>54</v>
      </c>
      <c r="C22" s="10">
        <v>57</v>
      </c>
      <c r="D22" s="49">
        <v>0.008789514263685428</v>
      </c>
      <c r="E22" s="10">
        <v>40</v>
      </c>
      <c r="F22" s="49">
        <v>0.004509074512456319</v>
      </c>
      <c r="G22" s="10">
        <v>14</v>
      </c>
      <c r="H22" s="49">
        <v>0.005548949663099485</v>
      </c>
      <c r="I22" s="10">
        <v>0</v>
      </c>
      <c r="J22" s="287">
        <v>0</v>
      </c>
      <c r="K22" s="10">
        <v>111</v>
      </c>
      <c r="L22" s="49">
        <v>0.006194196428571428</v>
      </c>
      <c r="M22" s="73" t="s">
        <v>287</v>
      </c>
    </row>
    <row r="23" spans="1:13" ht="15">
      <c r="A23" s="206">
        <v>35</v>
      </c>
      <c r="B23" s="207" t="s">
        <v>55</v>
      </c>
      <c r="C23" s="10">
        <v>149</v>
      </c>
      <c r="D23" s="49">
        <v>0.02297609868928296</v>
      </c>
      <c r="E23" s="10">
        <v>166</v>
      </c>
      <c r="F23" s="49">
        <v>0.018712659226693722</v>
      </c>
      <c r="G23" s="10">
        <v>44</v>
      </c>
      <c r="H23" s="49">
        <v>0.01743955608402695</v>
      </c>
      <c r="I23" s="10">
        <v>0</v>
      </c>
      <c r="J23" s="287">
        <v>0</v>
      </c>
      <c r="K23" s="10">
        <v>359</v>
      </c>
      <c r="L23" s="49">
        <v>0.020033482142857145</v>
      </c>
      <c r="M23" s="73" t="s">
        <v>288</v>
      </c>
    </row>
    <row r="24" spans="1:13" ht="15">
      <c r="A24" s="206">
        <v>39</v>
      </c>
      <c r="B24" s="207" t="s">
        <v>56</v>
      </c>
      <c r="C24" s="10">
        <v>20</v>
      </c>
      <c r="D24" s="49">
        <v>0.0030840400925212026</v>
      </c>
      <c r="E24" s="10">
        <v>17</v>
      </c>
      <c r="F24" s="49">
        <v>0.0019163566677939353</v>
      </c>
      <c r="G24" s="10">
        <v>4</v>
      </c>
      <c r="H24" s="49">
        <v>0.0015854141894569957</v>
      </c>
      <c r="I24" s="10">
        <v>0</v>
      </c>
      <c r="J24" s="287">
        <v>0</v>
      </c>
      <c r="K24" s="10">
        <v>41</v>
      </c>
      <c r="L24" s="49">
        <v>0.0022879464285714287</v>
      </c>
      <c r="M24" s="73" t="s">
        <v>289</v>
      </c>
    </row>
    <row r="25" spans="1:13" ht="28.5">
      <c r="A25" s="206">
        <v>40</v>
      </c>
      <c r="B25" s="207" t="s">
        <v>57</v>
      </c>
      <c r="C25" s="10">
        <v>389</v>
      </c>
      <c r="D25" s="49">
        <v>0.05998457979953739</v>
      </c>
      <c r="E25" s="10">
        <v>500</v>
      </c>
      <c r="F25" s="49">
        <v>0.05636343140570398</v>
      </c>
      <c r="G25" s="10">
        <v>157</v>
      </c>
      <c r="H25" s="49">
        <v>0.06222750693618708</v>
      </c>
      <c r="I25" s="10">
        <v>1</v>
      </c>
      <c r="J25" s="287">
        <v>0.024390243902439025</v>
      </c>
      <c r="K25" s="10">
        <v>1047</v>
      </c>
      <c r="L25" s="49">
        <v>0.058426339285714286</v>
      </c>
      <c r="M25" s="73" t="s">
        <v>290</v>
      </c>
    </row>
    <row r="26" spans="1:13" ht="28.5">
      <c r="A26" s="206">
        <v>41</v>
      </c>
      <c r="B26" s="207" t="s">
        <v>58</v>
      </c>
      <c r="C26" s="10">
        <v>17</v>
      </c>
      <c r="D26" s="49">
        <v>0.0026214340786430224</v>
      </c>
      <c r="E26" s="10">
        <v>8</v>
      </c>
      <c r="F26" s="49">
        <v>0.0009018149024912639</v>
      </c>
      <c r="G26" s="10">
        <v>5</v>
      </c>
      <c r="H26" s="49">
        <v>0.0019817677368212444</v>
      </c>
      <c r="I26" s="10">
        <v>0</v>
      </c>
      <c r="J26" s="287">
        <v>0</v>
      </c>
      <c r="K26" s="10">
        <v>30</v>
      </c>
      <c r="L26" s="49">
        <v>0.0016741071428571428</v>
      </c>
      <c r="M26" s="73" t="s">
        <v>291</v>
      </c>
    </row>
    <row r="27" spans="1:13" ht="28.5">
      <c r="A27" s="206">
        <v>42</v>
      </c>
      <c r="B27" s="207" t="s">
        <v>59</v>
      </c>
      <c r="C27" s="10">
        <v>2542</v>
      </c>
      <c r="D27" s="49">
        <v>0.39198149575944485</v>
      </c>
      <c r="E27" s="10">
        <v>3583</v>
      </c>
      <c r="F27" s="49">
        <v>0.4039003494532747</v>
      </c>
      <c r="G27" s="10">
        <v>1044</v>
      </c>
      <c r="H27" s="49">
        <v>0.41379310344827586</v>
      </c>
      <c r="I27" s="10">
        <v>12</v>
      </c>
      <c r="J27" s="287">
        <v>0.2926829268292683</v>
      </c>
      <c r="K27" s="10">
        <v>7181</v>
      </c>
      <c r="L27" s="49">
        <v>0.40072544642857144</v>
      </c>
      <c r="M27" s="73" t="s">
        <v>292</v>
      </c>
    </row>
    <row r="28" spans="1:13" ht="28.5">
      <c r="A28" s="206">
        <v>43</v>
      </c>
      <c r="B28" s="207" t="s">
        <v>60</v>
      </c>
      <c r="C28" s="10">
        <v>8</v>
      </c>
      <c r="D28" s="49">
        <v>0.001233616037008481</v>
      </c>
      <c r="E28" s="10">
        <v>8</v>
      </c>
      <c r="F28" s="49">
        <v>0.0009018149024912639</v>
      </c>
      <c r="G28" s="10">
        <v>2</v>
      </c>
      <c r="H28" s="49">
        <v>0.0007927070947284979</v>
      </c>
      <c r="I28" s="10">
        <v>0</v>
      </c>
      <c r="J28" s="287">
        <v>0</v>
      </c>
      <c r="K28" s="10">
        <v>18</v>
      </c>
      <c r="L28" s="49">
        <v>0.0010044642857142856</v>
      </c>
      <c r="M28" s="73" t="s">
        <v>293</v>
      </c>
    </row>
    <row r="29" spans="1:13" ht="15">
      <c r="A29" s="206">
        <v>44</v>
      </c>
      <c r="B29" s="207" t="s">
        <v>61</v>
      </c>
      <c r="C29" s="10">
        <v>42</v>
      </c>
      <c r="D29" s="49">
        <v>0.006476484194294527</v>
      </c>
      <c r="E29" s="10">
        <v>66</v>
      </c>
      <c r="F29" s="49">
        <v>0.0074399729455529254</v>
      </c>
      <c r="G29" s="10">
        <v>12</v>
      </c>
      <c r="H29" s="49">
        <v>0.0047562425683709865</v>
      </c>
      <c r="I29" s="10">
        <v>0</v>
      </c>
      <c r="J29" s="287">
        <v>0</v>
      </c>
      <c r="K29" s="10">
        <v>120</v>
      </c>
      <c r="L29" s="49">
        <v>0.006696428571428571</v>
      </c>
      <c r="M29" s="73" t="s">
        <v>294</v>
      </c>
    </row>
    <row r="30" spans="1:13" ht="15">
      <c r="A30" s="206">
        <v>45</v>
      </c>
      <c r="B30" s="207" t="s">
        <v>62</v>
      </c>
      <c r="C30" s="10">
        <v>5</v>
      </c>
      <c r="D30" s="49">
        <v>0.0007710100231303007</v>
      </c>
      <c r="E30" s="10">
        <v>8</v>
      </c>
      <c r="F30" s="49">
        <v>0.0009018149024912639</v>
      </c>
      <c r="G30" s="10">
        <v>0</v>
      </c>
      <c r="H30" s="49">
        <v>0</v>
      </c>
      <c r="I30" s="10">
        <v>0</v>
      </c>
      <c r="J30" s="287">
        <v>0</v>
      </c>
      <c r="K30" s="10">
        <v>13</v>
      </c>
      <c r="L30" s="49">
        <v>0.0007254464285714286</v>
      </c>
      <c r="M30" s="73" t="s">
        <v>295</v>
      </c>
    </row>
    <row r="31" spans="1:13" ht="15">
      <c r="A31" s="206">
        <v>49</v>
      </c>
      <c r="B31" s="207" t="s">
        <v>63</v>
      </c>
      <c r="C31" s="10">
        <v>41</v>
      </c>
      <c r="D31" s="49">
        <v>0.006322282189668465</v>
      </c>
      <c r="E31" s="10">
        <v>57</v>
      </c>
      <c r="F31" s="49">
        <v>0.006425431180250254</v>
      </c>
      <c r="G31" s="10">
        <v>19</v>
      </c>
      <c r="H31" s="49">
        <v>0.007530717399920729</v>
      </c>
      <c r="I31" s="10">
        <v>0</v>
      </c>
      <c r="J31" s="287">
        <v>0</v>
      </c>
      <c r="K31" s="10">
        <v>117</v>
      </c>
      <c r="L31" s="49">
        <v>0.006529017857142857</v>
      </c>
      <c r="M31" s="73" t="s">
        <v>296</v>
      </c>
    </row>
    <row r="32" spans="1:13" ht="15">
      <c r="A32" s="206">
        <v>50</v>
      </c>
      <c r="B32" s="207" t="s">
        <v>64</v>
      </c>
      <c r="C32" s="10">
        <v>271</v>
      </c>
      <c r="D32" s="49">
        <v>0.041788743253662296</v>
      </c>
      <c r="E32" s="10">
        <v>377</v>
      </c>
      <c r="F32" s="49">
        <v>0.0424980272799008</v>
      </c>
      <c r="G32" s="10">
        <v>119</v>
      </c>
      <c r="H32" s="49">
        <v>0.047166072136345626</v>
      </c>
      <c r="I32" s="10">
        <v>1</v>
      </c>
      <c r="J32" s="287">
        <v>0.024390243902439025</v>
      </c>
      <c r="K32" s="10">
        <v>768</v>
      </c>
      <c r="L32" s="49">
        <v>0.04285714285714286</v>
      </c>
      <c r="M32" s="73" t="s">
        <v>297</v>
      </c>
    </row>
    <row r="33" spans="1:13" ht="15">
      <c r="A33" s="206">
        <v>51</v>
      </c>
      <c r="B33" s="207" t="s">
        <v>65</v>
      </c>
      <c r="C33" s="10">
        <v>117</v>
      </c>
      <c r="D33" s="49">
        <v>0.018041634541249036</v>
      </c>
      <c r="E33" s="10">
        <v>147</v>
      </c>
      <c r="F33" s="49">
        <v>0.01657084883327697</v>
      </c>
      <c r="G33" s="10">
        <v>57</v>
      </c>
      <c r="H33" s="49">
        <v>0.022592152199762187</v>
      </c>
      <c r="I33" s="10">
        <v>0</v>
      </c>
      <c r="J33" s="287">
        <v>0</v>
      </c>
      <c r="K33" s="10">
        <v>321</v>
      </c>
      <c r="L33" s="49">
        <v>0.017912946428571427</v>
      </c>
      <c r="M33" s="73" t="s">
        <v>298</v>
      </c>
    </row>
    <row r="34" spans="1:13" ht="15">
      <c r="A34" s="206">
        <v>52</v>
      </c>
      <c r="B34" s="207" t="s">
        <v>66</v>
      </c>
      <c r="C34" s="10">
        <v>634</v>
      </c>
      <c r="D34" s="49">
        <v>0.09776407093292212</v>
      </c>
      <c r="E34" s="10">
        <v>878</v>
      </c>
      <c r="F34" s="49">
        <v>0.0989741855484162</v>
      </c>
      <c r="G34" s="10">
        <v>280</v>
      </c>
      <c r="H34" s="49">
        <v>0.1109789932619897</v>
      </c>
      <c r="I34" s="10">
        <v>0</v>
      </c>
      <c r="J34" s="287">
        <v>0</v>
      </c>
      <c r="K34" s="10">
        <v>1792</v>
      </c>
      <c r="L34" s="49">
        <v>0.1</v>
      </c>
      <c r="M34" s="73" t="s">
        <v>299</v>
      </c>
    </row>
    <row r="35" spans="1:13" ht="15">
      <c r="A35" s="206">
        <v>59</v>
      </c>
      <c r="B35" s="207" t="s">
        <v>67</v>
      </c>
      <c r="C35" s="10">
        <v>64</v>
      </c>
      <c r="D35" s="49">
        <v>0.009868928296067848</v>
      </c>
      <c r="E35" s="10">
        <v>50</v>
      </c>
      <c r="F35" s="49">
        <v>0.005636343140570398</v>
      </c>
      <c r="G35" s="10">
        <v>18</v>
      </c>
      <c r="H35" s="49">
        <v>0.00713436385255648</v>
      </c>
      <c r="I35" s="10">
        <v>0</v>
      </c>
      <c r="J35" s="287">
        <v>0</v>
      </c>
      <c r="K35" s="10">
        <v>132</v>
      </c>
      <c r="L35" s="49">
        <v>0.0073660714285714276</v>
      </c>
      <c r="M35" s="73" t="s">
        <v>300</v>
      </c>
    </row>
    <row r="36" spans="1:13" ht="28.5">
      <c r="A36" s="206">
        <v>60</v>
      </c>
      <c r="B36" s="207" t="s">
        <v>68</v>
      </c>
      <c r="C36" s="10">
        <v>25</v>
      </c>
      <c r="D36" s="49">
        <v>0.0038550501156515036</v>
      </c>
      <c r="E36" s="10">
        <v>39</v>
      </c>
      <c r="F36" s="49">
        <v>0.004396347649644909</v>
      </c>
      <c r="G36" s="10">
        <v>8</v>
      </c>
      <c r="H36" s="49">
        <v>0.0031708283789139914</v>
      </c>
      <c r="I36" s="10">
        <v>0</v>
      </c>
      <c r="J36" s="287">
        <v>0</v>
      </c>
      <c r="K36" s="10">
        <v>72</v>
      </c>
      <c r="L36" s="49">
        <v>0.0040178571428571425</v>
      </c>
      <c r="M36" s="73" t="s">
        <v>301</v>
      </c>
    </row>
    <row r="37" spans="1:13" ht="15">
      <c r="A37" s="206">
        <v>61</v>
      </c>
      <c r="B37" s="207" t="s">
        <v>69</v>
      </c>
      <c r="C37" s="10">
        <v>2</v>
      </c>
      <c r="D37" s="49">
        <v>0.00030840400925212025</v>
      </c>
      <c r="E37" s="10">
        <v>2</v>
      </c>
      <c r="F37" s="49">
        <v>0.00022545372562281598</v>
      </c>
      <c r="G37" s="10">
        <v>0</v>
      </c>
      <c r="H37" s="49">
        <v>0</v>
      </c>
      <c r="I37" s="10">
        <v>0</v>
      </c>
      <c r="J37" s="287">
        <v>0</v>
      </c>
      <c r="K37" s="10">
        <v>4</v>
      </c>
      <c r="L37" s="49">
        <v>0.0002232142857142857</v>
      </c>
      <c r="M37" s="73" t="s">
        <v>302</v>
      </c>
    </row>
    <row r="38" spans="1:13" ht="15">
      <c r="A38" s="206">
        <v>62</v>
      </c>
      <c r="B38" s="207" t="s">
        <v>70</v>
      </c>
      <c r="C38" s="10">
        <v>1</v>
      </c>
      <c r="D38" s="49">
        <v>0.00015420200462606013</v>
      </c>
      <c r="E38" s="10">
        <v>3</v>
      </c>
      <c r="F38" s="49">
        <v>0.00033818058843422386</v>
      </c>
      <c r="G38" s="10">
        <v>0</v>
      </c>
      <c r="H38" s="49">
        <v>0</v>
      </c>
      <c r="I38" s="10">
        <v>0</v>
      </c>
      <c r="J38" s="287">
        <v>0</v>
      </c>
      <c r="K38" s="10">
        <v>4</v>
      </c>
      <c r="L38" s="49">
        <v>0.0002232142857142857</v>
      </c>
      <c r="M38" s="73" t="s">
        <v>303</v>
      </c>
    </row>
    <row r="39" spans="1:13" ht="15">
      <c r="A39" s="206">
        <v>63</v>
      </c>
      <c r="B39" s="207" t="s">
        <v>71</v>
      </c>
      <c r="C39" s="10">
        <v>655</v>
      </c>
      <c r="D39" s="49">
        <v>0.1010023130300694</v>
      </c>
      <c r="E39" s="10">
        <v>982</v>
      </c>
      <c r="F39" s="49">
        <v>0.11069777928080261</v>
      </c>
      <c r="G39" s="10">
        <v>243</v>
      </c>
      <c r="H39" s="49">
        <v>0.09631391200951249</v>
      </c>
      <c r="I39" s="10">
        <v>15</v>
      </c>
      <c r="J39" s="287">
        <v>0.36585365853658536</v>
      </c>
      <c r="K39" s="10">
        <v>1895</v>
      </c>
      <c r="L39" s="49">
        <v>0.10574776785714286</v>
      </c>
      <c r="M39" s="73" t="s">
        <v>304</v>
      </c>
    </row>
    <row r="40" spans="1:13" ht="15">
      <c r="A40" s="206">
        <v>64</v>
      </c>
      <c r="B40" s="207" t="s">
        <v>72</v>
      </c>
      <c r="C40" s="10">
        <v>202</v>
      </c>
      <c r="D40" s="49">
        <v>0.031148804934464147</v>
      </c>
      <c r="E40" s="10">
        <v>263</v>
      </c>
      <c r="F40" s="49">
        <v>0.029647164919400292</v>
      </c>
      <c r="G40" s="10">
        <v>56</v>
      </c>
      <c r="H40" s="49">
        <v>0.02219579865239794</v>
      </c>
      <c r="I40" s="10">
        <v>0</v>
      </c>
      <c r="J40" s="287">
        <v>0</v>
      </c>
      <c r="K40" s="10">
        <v>521</v>
      </c>
      <c r="L40" s="49">
        <v>0.029073660714285715</v>
      </c>
      <c r="M40" s="73" t="s">
        <v>305</v>
      </c>
    </row>
    <row r="41" spans="1:13" ht="15">
      <c r="A41" s="206">
        <v>69</v>
      </c>
      <c r="B41" s="207" t="s">
        <v>73</v>
      </c>
      <c r="C41" s="10">
        <v>18</v>
      </c>
      <c r="D41" s="49">
        <v>0.0027756360832690823</v>
      </c>
      <c r="E41" s="10">
        <v>27</v>
      </c>
      <c r="F41" s="49">
        <v>0.003043625295908015</v>
      </c>
      <c r="G41" s="10">
        <v>8</v>
      </c>
      <c r="H41" s="49">
        <v>0.0031708283789139914</v>
      </c>
      <c r="I41" s="10">
        <v>0</v>
      </c>
      <c r="J41" s="287">
        <v>0</v>
      </c>
      <c r="K41" s="10">
        <v>53</v>
      </c>
      <c r="L41" s="49">
        <v>0.0029575892857142856</v>
      </c>
      <c r="M41" s="73" t="s">
        <v>306</v>
      </c>
    </row>
    <row r="42" spans="1:13" ht="28.5">
      <c r="A42" s="206">
        <v>70</v>
      </c>
      <c r="B42" s="207" t="s">
        <v>74</v>
      </c>
      <c r="C42" s="10">
        <v>32</v>
      </c>
      <c r="D42" s="49">
        <v>0.004934464148033924</v>
      </c>
      <c r="E42" s="10">
        <v>30</v>
      </c>
      <c r="F42" s="49">
        <v>0.003381805884342238</v>
      </c>
      <c r="G42" s="10">
        <v>12</v>
      </c>
      <c r="H42" s="49">
        <v>0.0047562425683709865</v>
      </c>
      <c r="I42" s="10">
        <v>0</v>
      </c>
      <c r="J42" s="287">
        <v>0</v>
      </c>
      <c r="K42" s="10">
        <v>74</v>
      </c>
      <c r="L42" s="49">
        <v>0.004129464285714286</v>
      </c>
      <c r="M42" s="73" t="s">
        <v>307</v>
      </c>
    </row>
    <row r="43" spans="1:13" ht="15">
      <c r="A43" s="206">
        <v>71</v>
      </c>
      <c r="B43" s="207" t="s">
        <v>75</v>
      </c>
      <c r="C43" s="10">
        <v>8</v>
      </c>
      <c r="D43" s="49">
        <v>0.001233616037008481</v>
      </c>
      <c r="E43" s="10">
        <v>9</v>
      </c>
      <c r="F43" s="49">
        <v>0.0010145417653026716</v>
      </c>
      <c r="G43" s="10">
        <v>2</v>
      </c>
      <c r="H43" s="49">
        <v>0.0007927070947284979</v>
      </c>
      <c r="I43" s="10">
        <v>0</v>
      </c>
      <c r="J43" s="287">
        <v>0</v>
      </c>
      <c r="K43" s="10">
        <v>19</v>
      </c>
      <c r="L43" s="49">
        <v>0.001060267857142857</v>
      </c>
      <c r="M43" s="73" t="s">
        <v>308</v>
      </c>
    </row>
    <row r="44" spans="1:13" ht="15">
      <c r="A44" s="206">
        <v>72</v>
      </c>
      <c r="B44" s="207" t="s">
        <v>76</v>
      </c>
      <c r="C44" s="10">
        <v>4</v>
      </c>
      <c r="D44" s="49">
        <v>0.0006168080185042405</v>
      </c>
      <c r="E44" s="10">
        <v>9</v>
      </c>
      <c r="F44" s="49">
        <v>0.0010145417653026716</v>
      </c>
      <c r="G44" s="10">
        <v>1</v>
      </c>
      <c r="H44" s="49">
        <v>0.00039635354736424893</v>
      </c>
      <c r="I44" s="10">
        <v>0</v>
      </c>
      <c r="J44" s="287">
        <v>0</v>
      </c>
      <c r="K44" s="10">
        <v>14</v>
      </c>
      <c r="L44" s="49">
        <v>0.00078125</v>
      </c>
      <c r="M44" s="73" t="s">
        <v>309</v>
      </c>
    </row>
    <row r="45" spans="1:13" ht="15">
      <c r="A45" s="206">
        <v>73</v>
      </c>
      <c r="B45" s="207" t="s">
        <v>77</v>
      </c>
      <c r="C45" s="10">
        <v>1</v>
      </c>
      <c r="D45" s="49">
        <v>0.00015420200462606013</v>
      </c>
      <c r="E45" s="10">
        <v>3</v>
      </c>
      <c r="F45" s="49">
        <v>0.00033818058843422386</v>
      </c>
      <c r="G45" s="10">
        <v>0</v>
      </c>
      <c r="H45" s="49">
        <v>0</v>
      </c>
      <c r="I45" s="10">
        <v>0</v>
      </c>
      <c r="J45" s="287">
        <v>0</v>
      </c>
      <c r="K45" s="10">
        <v>4</v>
      </c>
      <c r="L45" s="49">
        <v>0.0002232142857142857</v>
      </c>
      <c r="M45" s="73" t="s">
        <v>310</v>
      </c>
    </row>
    <row r="46" spans="1:13" ht="15">
      <c r="A46" s="206">
        <v>74</v>
      </c>
      <c r="B46" s="207" t="s">
        <v>78</v>
      </c>
      <c r="C46" s="10">
        <v>1</v>
      </c>
      <c r="D46" s="49">
        <v>0.00015420200462606013</v>
      </c>
      <c r="E46" s="10">
        <v>2</v>
      </c>
      <c r="F46" s="49">
        <v>0.00022545372562281598</v>
      </c>
      <c r="G46" s="10">
        <v>2</v>
      </c>
      <c r="H46" s="49">
        <v>0.0007927070947284979</v>
      </c>
      <c r="I46" s="10">
        <v>0</v>
      </c>
      <c r="J46" s="287">
        <v>0</v>
      </c>
      <c r="K46" s="10">
        <v>5</v>
      </c>
      <c r="L46" s="49">
        <v>0.00027901785714285713</v>
      </c>
      <c r="M46" s="73" t="s">
        <v>311</v>
      </c>
    </row>
    <row r="47" spans="1:13" ht="15">
      <c r="A47" s="206">
        <v>75</v>
      </c>
      <c r="B47" s="207" t="s">
        <v>79</v>
      </c>
      <c r="C47" s="10">
        <v>62</v>
      </c>
      <c r="D47" s="49">
        <v>0.009560524286815728</v>
      </c>
      <c r="E47" s="10">
        <v>101</v>
      </c>
      <c r="F47" s="49">
        <v>0.011385413143952203</v>
      </c>
      <c r="G47" s="10">
        <v>26</v>
      </c>
      <c r="H47" s="49">
        <v>0.010305192231470472</v>
      </c>
      <c r="I47" s="10">
        <v>0</v>
      </c>
      <c r="J47" s="287">
        <v>0</v>
      </c>
      <c r="K47" s="10">
        <v>189</v>
      </c>
      <c r="L47" s="49">
        <v>0.010546875</v>
      </c>
      <c r="M47" s="73" t="s">
        <v>312</v>
      </c>
    </row>
    <row r="48" spans="1:13" ht="15">
      <c r="A48" s="206">
        <v>79</v>
      </c>
      <c r="B48" s="207" t="s">
        <v>80</v>
      </c>
      <c r="C48" s="10">
        <v>21</v>
      </c>
      <c r="D48" s="49">
        <v>0.0032382420971472634</v>
      </c>
      <c r="E48" s="10">
        <v>18</v>
      </c>
      <c r="F48" s="49">
        <v>0.002029083530605343</v>
      </c>
      <c r="G48" s="10">
        <v>3</v>
      </c>
      <c r="H48" s="49">
        <v>0.0011890606420927466</v>
      </c>
      <c r="I48" s="10">
        <v>0</v>
      </c>
      <c r="J48" s="287">
        <v>0</v>
      </c>
      <c r="K48" s="10">
        <v>42</v>
      </c>
      <c r="L48" s="49">
        <v>0.00234375</v>
      </c>
      <c r="M48" s="73" t="s">
        <v>313</v>
      </c>
    </row>
    <row r="49" spans="1:13" ht="15">
      <c r="A49" s="206">
        <v>80</v>
      </c>
      <c r="B49" s="207" t="s">
        <v>81</v>
      </c>
      <c r="C49" s="10">
        <v>33</v>
      </c>
      <c r="D49" s="49">
        <v>0.005088666152659985</v>
      </c>
      <c r="E49" s="10">
        <v>41</v>
      </c>
      <c r="F49" s="49">
        <v>0.004621801375267727</v>
      </c>
      <c r="G49" s="10">
        <v>8</v>
      </c>
      <c r="H49" s="49">
        <v>0.0031708283789139914</v>
      </c>
      <c r="I49" s="10">
        <v>0</v>
      </c>
      <c r="J49" s="287">
        <v>0</v>
      </c>
      <c r="K49" s="10">
        <v>82</v>
      </c>
      <c r="L49" s="49">
        <v>0.004575892857142857</v>
      </c>
      <c r="M49" s="73" t="s">
        <v>314</v>
      </c>
    </row>
    <row r="50" spans="1:13" ht="15">
      <c r="A50" s="206">
        <v>81</v>
      </c>
      <c r="B50" s="207" t="s">
        <v>82</v>
      </c>
      <c r="C50" s="10">
        <v>60</v>
      </c>
      <c r="D50" s="49">
        <v>0.009252120277563608</v>
      </c>
      <c r="E50" s="10">
        <v>86</v>
      </c>
      <c r="F50" s="49">
        <v>0.009694510201781087</v>
      </c>
      <c r="G50" s="10">
        <v>22</v>
      </c>
      <c r="H50" s="49">
        <v>0.008719778042013475</v>
      </c>
      <c r="I50" s="10">
        <v>0</v>
      </c>
      <c r="J50" s="287">
        <v>0</v>
      </c>
      <c r="K50" s="10">
        <v>168</v>
      </c>
      <c r="L50" s="49">
        <v>0.009375</v>
      </c>
      <c r="M50" s="73" t="s">
        <v>315</v>
      </c>
    </row>
    <row r="51" spans="1:13" ht="28.5">
      <c r="A51" s="206">
        <v>82</v>
      </c>
      <c r="B51" s="207" t="s">
        <v>83</v>
      </c>
      <c r="C51" s="10">
        <v>2</v>
      </c>
      <c r="D51" s="49">
        <v>0.00030840400925212025</v>
      </c>
      <c r="E51" s="10">
        <v>1</v>
      </c>
      <c r="F51" s="49">
        <v>0.00011272686281140799</v>
      </c>
      <c r="G51" s="10">
        <v>1</v>
      </c>
      <c r="H51" s="49">
        <v>0.00039635354736424893</v>
      </c>
      <c r="I51" s="10">
        <v>0</v>
      </c>
      <c r="J51" s="287">
        <v>0</v>
      </c>
      <c r="K51" s="10">
        <v>4</v>
      </c>
      <c r="L51" s="49">
        <v>0.0002232142857142857</v>
      </c>
      <c r="M51" s="73" t="s">
        <v>316</v>
      </c>
    </row>
    <row r="52" spans="1:13" ht="42.75">
      <c r="A52" s="206">
        <v>83</v>
      </c>
      <c r="B52" s="207" t="s">
        <v>84</v>
      </c>
      <c r="C52" s="10">
        <v>25</v>
      </c>
      <c r="D52" s="49">
        <v>0.0038550501156515036</v>
      </c>
      <c r="E52" s="10">
        <v>42</v>
      </c>
      <c r="F52" s="49">
        <v>0.0047345282380791345</v>
      </c>
      <c r="G52" s="10">
        <v>6</v>
      </c>
      <c r="H52" s="49">
        <v>0.0023781212841854932</v>
      </c>
      <c r="I52" s="10">
        <v>0</v>
      </c>
      <c r="J52" s="287">
        <v>0</v>
      </c>
      <c r="K52" s="10">
        <v>73</v>
      </c>
      <c r="L52" s="49">
        <v>0.0040736607142857146</v>
      </c>
      <c r="M52" s="73" t="s">
        <v>317</v>
      </c>
    </row>
    <row r="53" spans="1:13" ht="15">
      <c r="A53" s="206">
        <v>84</v>
      </c>
      <c r="B53" s="207" t="s">
        <v>85</v>
      </c>
      <c r="C53" s="10">
        <v>28</v>
      </c>
      <c r="D53" s="49">
        <v>0.004317656129529684</v>
      </c>
      <c r="E53" s="10">
        <v>26</v>
      </c>
      <c r="F53" s="49">
        <v>0.002930898433096607</v>
      </c>
      <c r="G53" s="10">
        <v>6</v>
      </c>
      <c r="H53" s="49">
        <v>0.0023781212841854932</v>
      </c>
      <c r="I53" s="10">
        <v>0</v>
      </c>
      <c r="J53" s="287">
        <v>0</v>
      </c>
      <c r="K53" s="10">
        <v>60</v>
      </c>
      <c r="L53" s="49">
        <v>0.0033482142857142855</v>
      </c>
      <c r="M53" s="73" t="s">
        <v>318</v>
      </c>
    </row>
    <row r="54" spans="1:13" ht="28.5">
      <c r="A54" s="206">
        <v>85</v>
      </c>
      <c r="B54" s="207" t="s">
        <v>86</v>
      </c>
      <c r="C54" s="10">
        <v>20</v>
      </c>
      <c r="D54" s="49">
        <v>0.0030840400925212026</v>
      </c>
      <c r="E54" s="10">
        <v>35</v>
      </c>
      <c r="F54" s="49">
        <v>0.0039454401983992785</v>
      </c>
      <c r="G54" s="10">
        <v>10</v>
      </c>
      <c r="H54" s="49">
        <v>0.003963535473642489</v>
      </c>
      <c r="I54" s="10">
        <v>0</v>
      </c>
      <c r="J54" s="287">
        <v>0</v>
      </c>
      <c r="K54" s="10">
        <v>65</v>
      </c>
      <c r="L54" s="49">
        <v>0.003627232142857143</v>
      </c>
      <c r="M54" s="73" t="s">
        <v>319</v>
      </c>
    </row>
    <row r="55" spans="1:13" ht="15">
      <c r="A55" s="206">
        <v>89</v>
      </c>
      <c r="B55" s="207" t="s">
        <v>87</v>
      </c>
      <c r="C55" s="10">
        <v>12</v>
      </c>
      <c r="D55" s="49">
        <v>0.0018504240555127216</v>
      </c>
      <c r="E55" s="10">
        <v>28</v>
      </c>
      <c r="F55" s="49">
        <v>0.0031563521587194224</v>
      </c>
      <c r="G55" s="10">
        <v>5</v>
      </c>
      <c r="H55" s="49">
        <v>0.0019817677368212444</v>
      </c>
      <c r="I55" s="10">
        <v>0</v>
      </c>
      <c r="J55" s="287">
        <v>0</v>
      </c>
      <c r="K55" s="10">
        <v>45</v>
      </c>
      <c r="L55" s="49">
        <v>0.0025111607142857145</v>
      </c>
      <c r="M55" s="73" t="s">
        <v>320</v>
      </c>
    </row>
    <row r="56" spans="1:13" ht="15.75" thickBot="1">
      <c r="A56" s="210">
        <v>99</v>
      </c>
      <c r="B56" s="211" t="s">
        <v>88</v>
      </c>
      <c r="C56" s="11">
        <v>363</v>
      </c>
      <c r="D56" s="50">
        <v>0.05597532767925983</v>
      </c>
      <c r="E56" s="11">
        <v>526</v>
      </c>
      <c r="F56" s="50">
        <v>0.059294329838800584</v>
      </c>
      <c r="G56" s="11">
        <v>142</v>
      </c>
      <c r="H56" s="50">
        <v>0.056282203725723345</v>
      </c>
      <c r="I56" s="11">
        <v>6</v>
      </c>
      <c r="J56" s="288">
        <v>0.14634146341463414</v>
      </c>
      <c r="K56" s="11">
        <v>1037</v>
      </c>
      <c r="L56" s="50">
        <v>0.057868303571428574</v>
      </c>
      <c r="M56" s="73" t="s">
        <v>321</v>
      </c>
    </row>
    <row r="57" spans="1:15" ht="15.75" thickBot="1">
      <c r="A57" s="353" t="s">
        <v>89</v>
      </c>
      <c r="B57" s="354"/>
      <c r="C57" s="12">
        <v>6485</v>
      </c>
      <c r="D57" s="13">
        <v>1</v>
      </c>
      <c r="E57" s="12">
        <v>8871</v>
      </c>
      <c r="F57" s="13">
        <v>1</v>
      </c>
      <c r="G57" s="12">
        <v>2523</v>
      </c>
      <c r="H57" s="13">
        <v>1</v>
      </c>
      <c r="I57" s="12">
        <v>41</v>
      </c>
      <c r="J57" s="13">
        <v>1</v>
      </c>
      <c r="K57" s="12">
        <v>17920</v>
      </c>
      <c r="L57" s="13">
        <v>1</v>
      </c>
      <c r="M57" s="73" t="s">
        <v>116</v>
      </c>
      <c r="O57" s="306">
        <f>SUM(K5:K56)</f>
        <v>17920</v>
      </c>
    </row>
    <row r="58" spans="1:12" ht="15">
      <c r="A58" s="276"/>
      <c r="B58" s="88"/>
      <c r="C58" s="127"/>
      <c r="D58" s="234"/>
      <c r="E58" s="127"/>
      <c r="F58" s="234"/>
      <c r="G58" s="127"/>
      <c r="H58" s="234"/>
      <c r="I58" s="127"/>
      <c r="J58" s="234"/>
      <c r="K58" s="127"/>
      <c r="L58" s="234"/>
    </row>
    <row r="59" spans="1:12" ht="15">
      <c r="A59" s="89" t="s">
        <v>95</v>
      </c>
      <c r="B59" s="74"/>
      <c r="C59" s="74">
        <f aca="true" t="shared" si="0" ref="C59:J59">SUM(C5:C56)</f>
        <v>6485</v>
      </c>
      <c r="D59" s="325">
        <f t="shared" si="0"/>
        <v>0.9999999999999998</v>
      </c>
      <c r="E59" s="74">
        <f t="shared" si="0"/>
        <v>8871</v>
      </c>
      <c r="F59" s="325">
        <f t="shared" si="0"/>
        <v>1.0000000000000002</v>
      </c>
      <c r="G59" s="74">
        <f t="shared" si="0"/>
        <v>2523</v>
      </c>
      <c r="H59" s="325">
        <f t="shared" si="0"/>
        <v>1</v>
      </c>
      <c r="I59" s="74">
        <f t="shared" si="0"/>
        <v>41</v>
      </c>
      <c r="J59" s="325">
        <f t="shared" si="0"/>
        <v>1</v>
      </c>
      <c r="K59" s="78">
        <f>SUM(K5:K56)</f>
        <v>17920</v>
      </c>
      <c r="L59" s="325">
        <f>SUM(L5:L56)</f>
        <v>1</v>
      </c>
    </row>
    <row r="60" spans="1:12" ht="15">
      <c r="A60" s="90" t="s">
        <v>96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3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8" width="9.7109375" style="69" customWidth="1"/>
    <col min="9" max="9" width="12.421875" style="69" customWidth="1"/>
    <col min="10" max="17" width="9.7109375" style="69" customWidth="1"/>
    <col min="18" max="18" width="11.7109375" style="69" customWidth="1"/>
    <col min="19" max="22" width="9.7109375" style="69" customWidth="1"/>
    <col min="23" max="16384" width="11.421875" style="69" customWidth="1"/>
  </cols>
  <sheetData>
    <row r="1" spans="1:22" ht="24.75" customHeight="1" thickBot="1" thickTop="1">
      <c r="A1" s="376" t="s">
        <v>421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19.5" customHeight="1" thickBot="1" thickTop="1">
      <c r="A2" s="340" t="s">
        <v>32</v>
      </c>
      <c r="B2" s="343" t="s">
        <v>33</v>
      </c>
      <c r="C2" s="379" t="s">
        <v>97</v>
      </c>
      <c r="D2" s="380"/>
      <c r="E2" s="380"/>
      <c r="F2" s="380"/>
      <c r="G2" s="380"/>
      <c r="H2" s="380"/>
      <c r="I2" s="380"/>
      <c r="J2" s="380"/>
      <c r="K2" s="381"/>
      <c r="L2" s="382" t="s">
        <v>98</v>
      </c>
      <c r="M2" s="383"/>
      <c r="N2" s="383"/>
      <c r="O2" s="383"/>
      <c r="P2" s="383"/>
      <c r="Q2" s="383"/>
      <c r="R2" s="383"/>
      <c r="S2" s="383"/>
      <c r="T2" s="384"/>
      <c r="U2" s="385" t="s">
        <v>89</v>
      </c>
      <c r="V2" s="386"/>
    </row>
    <row r="3" spans="1:22" ht="19.5" customHeight="1" thickBot="1">
      <c r="A3" s="340"/>
      <c r="B3" s="343"/>
      <c r="C3" s="353" t="s">
        <v>90</v>
      </c>
      <c r="D3" s="367"/>
      <c r="E3" s="367"/>
      <c r="F3" s="367"/>
      <c r="G3" s="367"/>
      <c r="H3" s="367"/>
      <c r="I3" s="368"/>
      <c r="J3" s="372" t="s">
        <v>89</v>
      </c>
      <c r="K3" s="373"/>
      <c r="L3" s="353" t="s">
        <v>90</v>
      </c>
      <c r="M3" s="367"/>
      <c r="N3" s="367"/>
      <c r="O3" s="367"/>
      <c r="P3" s="367"/>
      <c r="Q3" s="367"/>
      <c r="R3" s="368"/>
      <c r="S3" s="372" t="s">
        <v>89</v>
      </c>
      <c r="T3" s="373"/>
      <c r="U3" s="385"/>
      <c r="V3" s="386"/>
    </row>
    <row r="4" spans="1:22" ht="19.5" customHeight="1">
      <c r="A4" s="340"/>
      <c r="B4" s="343"/>
      <c r="C4" s="370" t="s">
        <v>91</v>
      </c>
      <c r="D4" s="371"/>
      <c r="E4" s="370" t="s">
        <v>92</v>
      </c>
      <c r="F4" s="371"/>
      <c r="G4" s="370" t="s">
        <v>93</v>
      </c>
      <c r="H4" s="371"/>
      <c r="I4" s="109" t="s">
        <v>94</v>
      </c>
      <c r="J4" s="374"/>
      <c r="K4" s="375"/>
      <c r="L4" s="370" t="s">
        <v>91</v>
      </c>
      <c r="M4" s="371"/>
      <c r="N4" s="370" t="s">
        <v>92</v>
      </c>
      <c r="O4" s="371"/>
      <c r="P4" s="370" t="s">
        <v>93</v>
      </c>
      <c r="Q4" s="371"/>
      <c r="R4" s="109" t="s">
        <v>94</v>
      </c>
      <c r="S4" s="374"/>
      <c r="T4" s="375"/>
      <c r="U4" s="385"/>
      <c r="V4" s="386"/>
    </row>
    <row r="5" spans="1:22" ht="24.75" customHeight="1" thickBot="1">
      <c r="A5" s="341"/>
      <c r="B5" s="344"/>
      <c r="C5" s="70" t="s">
        <v>34</v>
      </c>
      <c r="D5" s="110" t="s">
        <v>35</v>
      </c>
      <c r="E5" s="70" t="s">
        <v>34</v>
      </c>
      <c r="F5" s="111" t="s">
        <v>35</v>
      </c>
      <c r="G5" s="91" t="s">
        <v>34</v>
      </c>
      <c r="H5" s="110" t="s">
        <v>35</v>
      </c>
      <c r="I5" s="112" t="s">
        <v>34</v>
      </c>
      <c r="J5" s="70" t="s">
        <v>34</v>
      </c>
      <c r="K5" s="61" t="s">
        <v>35</v>
      </c>
      <c r="L5" s="70" t="s">
        <v>34</v>
      </c>
      <c r="M5" s="110" t="s">
        <v>35</v>
      </c>
      <c r="N5" s="70" t="s">
        <v>34</v>
      </c>
      <c r="O5" s="111" t="s">
        <v>35</v>
      </c>
      <c r="P5" s="91" t="s">
        <v>34</v>
      </c>
      <c r="Q5" s="110" t="s">
        <v>35</v>
      </c>
      <c r="R5" s="112" t="s">
        <v>34</v>
      </c>
      <c r="S5" s="70" t="s">
        <v>34</v>
      </c>
      <c r="T5" s="61" t="s">
        <v>35</v>
      </c>
      <c r="U5" s="36" t="s">
        <v>34</v>
      </c>
      <c r="V5" s="62" t="s">
        <v>35</v>
      </c>
    </row>
    <row r="6" spans="1:23" ht="15">
      <c r="A6" s="289" t="s">
        <v>36</v>
      </c>
      <c r="B6" s="203" t="s">
        <v>37</v>
      </c>
      <c r="C6" s="59">
        <v>238</v>
      </c>
      <c r="D6" s="261">
        <v>0.06719367588932806</v>
      </c>
      <c r="E6" s="59">
        <v>263</v>
      </c>
      <c r="F6" s="204">
        <v>0.05861377312235347</v>
      </c>
      <c r="G6" s="113">
        <v>71</v>
      </c>
      <c r="H6" s="261">
        <v>0.061206896551724135</v>
      </c>
      <c r="I6" s="114">
        <v>1</v>
      </c>
      <c r="J6" s="59">
        <v>573</v>
      </c>
      <c r="K6" s="170">
        <v>0.06231647634584012</v>
      </c>
      <c r="L6" s="59">
        <v>181</v>
      </c>
      <c r="M6" s="261">
        <v>0.061501868841318384</v>
      </c>
      <c r="N6" s="59">
        <v>294</v>
      </c>
      <c r="O6" s="204">
        <v>0.06706204379562043</v>
      </c>
      <c r="P6" s="113">
        <v>80</v>
      </c>
      <c r="Q6" s="261">
        <v>0.0586940572267058</v>
      </c>
      <c r="R6" s="114">
        <v>5</v>
      </c>
      <c r="S6" s="59">
        <v>560</v>
      </c>
      <c r="T6" s="170">
        <v>0.06418338108882521</v>
      </c>
      <c r="U6" s="59">
        <v>1133</v>
      </c>
      <c r="V6" s="313">
        <v>0.06322544642857143</v>
      </c>
      <c r="W6" s="73" t="s">
        <v>270</v>
      </c>
    </row>
    <row r="7" spans="1:23" ht="15">
      <c r="A7" s="206">
        <v>10</v>
      </c>
      <c r="B7" s="207" t="s">
        <v>38</v>
      </c>
      <c r="C7" s="10">
        <v>0</v>
      </c>
      <c r="D7" s="263">
        <v>0</v>
      </c>
      <c r="E7" s="10">
        <v>1</v>
      </c>
      <c r="F7" s="208">
        <v>0.00022286605749944285</v>
      </c>
      <c r="G7" s="115">
        <v>0</v>
      </c>
      <c r="H7" s="263">
        <v>0</v>
      </c>
      <c r="I7" s="116">
        <v>0</v>
      </c>
      <c r="J7" s="10">
        <v>1</v>
      </c>
      <c r="K7" s="49">
        <v>0.0001087547580206634</v>
      </c>
      <c r="L7" s="10">
        <v>2</v>
      </c>
      <c r="M7" s="263">
        <v>0.0006795786612300374</v>
      </c>
      <c r="N7" s="10">
        <v>2</v>
      </c>
      <c r="O7" s="208">
        <v>0.0004562043795620438</v>
      </c>
      <c r="P7" s="115">
        <v>0</v>
      </c>
      <c r="Q7" s="263">
        <v>0</v>
      </c>
      <c r="R7" s="116">
        <v>0</v>
      </c>
      <c r="S7" s="10">
        <v>4</v>
      </c>
      <c r="T7" s="49">
        <v>0.0004584527220630373</v>
      </c>
      <c r="U7" s="10">
        <v>5</v>
      </c>
      <c r="V7" s="314">
        <v>0.00027901785714285713</v>
      </c>
      <c r="W7" s="73" t="s">
        <v>271</v>
      </c>
    </row>
    <row r="8" spans="1:23" ht="28.5">
      <c r="A8" s="206">
        <v>11</v>
      </c>
      <c r="B8" s="207" t="s">
        <v>39</v>
      </c>
      <c r="C8" s="10">
        <v>0</v>
      </c>
      <c r="D8" s="263">
        <v>0</v>
      </c>
      <c r="E8" s="10">
        <v>0</v>
      </c>
      <c r="F8" s="208">
        <v>0</v>
      </c>
      <c r="G8" s="115">
        <v>0</v>
      </c>
      <c r="H8" s="263">
        <v>0</v>
      </c>
      <c r="I8" s="116">
        <v>0</v>
      </c>
      <c r="J8" s="10">
        <v>0</v>
      </c>
      <c r="K8" s="49">
        <v>0</v>
      </c>
      <c r="L8" s="10">
        <v>0</v>
      </c>
      <c r="M8" s="263">
        <v>0</v>
      </c>
      <c r="N8" s="10">
        <v>1</v>
      </c>
      <c r="O8" s="208">
        <v>0</v>
      </c>
      <c r="P8" s="115">
        <v>0</v>
      </c>
      <c r="Q8" s="263">
        <v>0</v>
      </c>
      <c r="R8" s="116">
        <v>0</v>
      </c>
      <c r="S8" s="10">
        <v>1</v>
      </c>
      <c r="T8" s="49">
        <v>0</v>
      </c>
      <c r="U8" s="10">
        <v>1</v>
      </c>
      <c r="V8" s="314">
        <v>0</v>
      </c>
      <c r="W8" s="73" t="s">
        <v>272</v>
      </c>
    </row>
    <row r="9" spans="1:23" ht="15">
      <c r="A9" s="206">
        <v>12</v>
      </c>
      <c r="B9" s="207" t="s">
        <v>40</v>
      </c>
      <c r="C9" s="10">
        <v>0</v>
      </c>
      <c r="D9" s="263">
        <v>0</v>
      </c>
      <c r="E9" s="10">
        <v>0</v>
      </c>
      <c r="F9" s="208">
        <v>0</v>
      </c>
      <c r="G9" s="115">
        <v>0</v>
      </c>
      <c r="H9" s="263">
        <v>0</v>
      </c>
      <c r="I9" s="116">
        <v>0</v>
      </c>
      <c r="J9" s="10">
        <v>0</v>
      </c>
      <c r="K9" s="49">
        <v>0</v>
      </c>
      <c r="L9" s="10">
        <v>0</v>
      </c>
      <c r="M9" s="263">
        <v>0</v>
      </c>
      <c r="N9" s="10">
        <v>0</v>
      </c>
      <c r="O9" s="208">
        <v>0</v>
      </c>
      <c r="P9" s="115">
        <v>0</v>
      </c>
      <c r="Q9" s="263">
        <v>0</v>
      </c>
      <c r="R9" s="116">
        <v>0</v>
      </c>
      <c r="S9" s="10">
        <v>0</v>
      </c>
      <c r="T9" s="49">
        <v>0</v>
      </c>
      <c r="U9" s="10">
        <v>0</v>
      </c>
      <c r="V9" s="314">
        <v>0</v>
      </c>
      <c r="W9" s="73" t="s">
        <v>273</v>
      </c>
    </row>
    <row r="10" spans="1:23" ht="15">
      <c r="A10" s="206">
        <v>13</v>
      </c>
      <c r="B10" s="207" t="s">
        <v>41</v>
      </c>
      <c r="C10" s="10">
        <v>0</v>
      </c>
      <c r="D10" s="263">
        <v>0</v>
      </c>
      <c r="E10" s="10">
        <v>0</v>
      </c>
      <c r="F10" s="208">
        <v>0</v>
      </c>
      <c r="G10" s="115">
        <v>0</v>
      </c>
      <c r="H10" s="263">
        <v>0</v>
      </c>
      <c r="I10" s="116">
        <v>0</v>
      </c>
      <c r="J10" s="10">
        <v>0</v>
      </c>
      <c r="K10" s="49">
        <v>0</v>
      </c>
      <c r="L10" s="10">
        <v>0</v>
      </c>
      <c r="M10" s="263">
        <v>0</v>
      </c>
      <c r="N10" s="10">
        <v>0</v>
      </c>
      <c r="O10" s="208">
        <v>0</v>
      </c>
      <c r="P10" s="115">
        <v>0</v>
      </c>
      <c r="Q10" s="263">
        <v>0</v>
      </c>
      <c r="R10" s="116">
        <v>0</v>
      </c>
      <c r="S10" s="10">
        <v>0</v>
      </c>
      <c r="T10" s="49">
        <v>0</v>
      </c>
      <c r="U10" s="10">
        <v>0</v>
      </c>
      <c r="V10" s="314">
        <v>0</v>
      </c>
      <c r="W10" s="73" t="s">
        <v>274</v>
      </c>
    </row>
    <row r="11" spans="1:23" ht="15">
      <c r="A11" s="206">
        <v>14</v>
      </c>
      <c r="B11" s="207" t="s">
        <v>42</v>
      </c>
      <c r="C11" s="10">
        <v>0</v>
      </c>
      <c r="D11" s="263">
        <v>0</v>
      </c>
      <c r="E11" s="10">
        <v>0</v>
      </c>
      <c r="F11" s="208">
        <v>0</v>
      </c>
      <c r="G11" s="115">
        <v>0</v>
      </c>
      <c r="H11" s="263">
        <v>0</v>
      </c>
      <c r="I11" s="116">
        <v>0</v>
      </c>
      <c r="J11" s="10">
        <v>0</v>
      </c>
      <c r="K11" s="49">
        <v>0</v>
      </c>
      <c r="L11" s="10">
        <v>1</v>
      </c>
      <c r="M11" s="263">
        <v>0.0003397893306150187</v>
      </c>
      <c r="N11" s="10">
        <v>1</v>
      </c>
      <c r="O11" s="208">
        <v>0.0002281021897810219</v>
      </c>
      <c r="P11" s="115">
        <v>1</v>
      </c>
      <c r="Q11" s="263">
        <v>0.0007336757153338225</v>
      </c>
      <c r="R11" s="116">
        <v>0</v>
      </c>
      <c r="S11" s="10">
        <v>3</v>
      </c>
      <c r="T11" s="49">
        <v>0.00034383954154727797</v>
      </c>
      <c r="U11" s="10">
        <v>3</v>
      </c>
      <c r="V11" s="314">
        <v>0.0001674107142857143</v>
      </c>
      <c r="W11" s="73" t="s">
        <v>275</v>
      </c>
    </row>
    <row r="12" spans="1:23" ht="15">
      <c r="A12" s="206">
        <v>19</v>
      </c>
      <c r="B12" s="207" t="s">
        <v>43</v>
      </c>
      <c r="C12" s="10">
        <v>5</v>
      </c>
      <c r="D12" s="263">
        <v>0.001411631846414455</v>
      </c>
      <c r="E12" s="10">
        <v>6</v>
      </c>
      <c r="F12" s="208">
        <v>0.001337196344996657</v>
      </c>
      <c r="G12" s="115">
        <v>4</v>
      </c>
      <c r="H12" s="263">
        <v>0.003448275862068966</v>
      </c>
      <c r="I12" s="116">
        <v>0</v>
      </c>
      <c r="J12" s="10">
        <v>15</v>
      </c>
      <c r="K12" s="49">
        <v>0.0016313213703099511</v>
      </c>
      <c r="L12" s="10">
        <v>3</v>
      </c>
      <c r="M12" s="263">
        <v>0.0010193679918450561</v>
      </c>
      <c r="N12" s="10">
        <v>1</v>
      </c>
      <c r="O12" s="208">
        <v>0.0002281021897810219</v>
      </c>
      <c r="P12" s="115">
        <v>0</v>
      </c>
      <c r="Q12" s="263">
        <v>0</v>
      </c>
      <c r="R12" s="116">
        <v>0</v>
      </c>
      <c r="S12" s="10">
        <v>4</v>
      </c>
      <c r="T12" s="49">
        <v>0.0004584527220630373</v>
      </c>
      <c r="U12" s="10">
        <v>19</v>
      </c>
      <c r="V12" s="314">
        <v>0.001060267857142857</v>
      </c>
      <c r="W12" s="73" t="s">
        <v>276</v>
      </c>
    </row>
    <row r="13" spans="1:23" ht="28.5">
      <c r="A13" s="206">
        <v>20</v>
      </c>
      <c r="B13" s="207" t="s">
        <v>44</v>
      </c>
      <c r="C13" s="10">
        <v>4</v>
      </c>
      <c r="D13" s="263">
        <v>0.001129305477131564</v>
      </c>
      <c r="E13" s="10">
        <v>3</v>
      </c>
      <c r="F13" s="208">
        <v>0.0006685981724983285</v>
      </c>
      <c r="G13" s="115">
        <v>0</v>
      </c>
      <c r="H13" s="263">
        <v>0</v>
      </c>
      <c r="I13" s="116">
        <v>0</v>
      </c>
      <c r="J13" s="10">
        <v>7</v>
      </c>
      <c r="K13" s="49">
        <v>0.0007612833061446438</v>
      </c>
      <c r="L13" s="10">
        <v>2</v>
      </c>
      <c r="M13" s="263">
        <v>0.0006795786612300374</v>
      </c>
      <c r="N13" s="10">
        <v>1</v>
      </c>
      <c r="O13" s="208">
        <v>0.0002281021897810219</v>
      </c>
      <c r="P13" s="115">
        <v>1</v>
      </c>
      <c r="Q13" s="263">
        <v>0.0007336757153338225</v>
      </c>
      <c r="R13" s="116">
        <v>0</v>
      </c>
      <c r="S13" s="10">
        <v>4</v>
      </c>
      <c r="T13" s="49">
        <v>0.0004584527220630373</v>
      </c>
      <c r="U13" s="10">
        <v>11</v>
      </c>
      <c r="V13" s="314">
        <v>0.0006138392857142857</v>
      </c>
      <c r="W13" s="73" t="s">
        <v>277</v>
      </c>
    </row>
    <row r="14" spans="1:23" ht="15">
      <c r="A14" s="206">
        <v>21</v>
      </c>
      <c r="B14" s="207" t="s">
        <v>45</v>
      </c>
      <c r="C14" s="10">
        <v>2</v>
      </c>
      <c r="D14" s="263">
        <v>0.000564652738565782</v>
      </c>
      <c r="E14" s="10">
        <v>1</v>
      </c>
      <c r="F14" s="208">
        <v>0.00022286605749944285</v>
      </c>
      <c r="G14" s="115">
        <v>0</v>
      </c>
      <c r="H14" s="263">
        <v>0</v>
      </c>
      <c r="I14" s="116">
        <v>0</v>
      </c>
      <c r="J14" s="10">
        <v>3</v>
      </c>
      <c r="K14" s="49">
        <v>0.00032626427406199016</v>
      </c>
      <c r="L14" s="10">
        <v>1</v>
      </c>
      <c r="M14" s="263">
        <v>0.0003397893306150187</v>
      </c>
      <c r="N14" s="10">
        <v>0</v>
      </c>
      <c r="O14" s="208">
        <v>0</v>
      </c>
      <c r="P14" s="115">
        <v>0</v>
      </c>
      <c r="Q14" s="263">
        <v>0</v>
      </c>
      <c r="R14" s="116">
        <v>0</v>
      </c>
      <c r="S14" s="10">
        <v>1</v>
      </c>
      <c r="T14" s="49">
        <v>0.00011461318051575933</v>
      </c>
      <c r="U14" s="10">
        <v>4</v>
      </c>
      <c r="V14" s="314">
        <v>0.0002232142857142857</v>
      </c>
      <c r="W14" s="73" t="s">
        <v>278</v>
      </c>
    </row>
    <row r="15" spans="1:23" ht="15">
      <c r="A15" s="206">
        <v>22</v>
      </c>
      <c r="B15" s="207" t="s">
        <v>46</v>
      </c>
      <c r="C15" s="10">
        <v>6</v>
      </c>
      <c r="D15" s="263">
        <v>0.0016939582156973462</v>
      </c>
      <c r="E15" s="10">
        <v>0</v>
      </c>
      <c r="F15" s="208">
        <v>0</v>
      </c>
      <c r="G15" s="115">
        <v>0</v>
      </c>
      <c r="H15" s="263">
        <v>0</v>
      </c>
      <c r="I15" s="116">
        <v>0</v>
      </c>
      <c r="J15" s="10">
        <v>6</v>
      </c>
      <c r="K15" s="49">
        <v>0.0006525285481239803</v>
      </c>
      <c r="L15" s="10">
        <v>2</v>
      </c>
      <c r="M15" s="263">
        <v>0.0006795786612300374</v>
      </c>
      <c r="N15" s="10">
        <v>3</v>
      </c>
      <c r="O15" s="208">
        <v>0.0006843065693430657</v>
      </c>
      <c r="P15" s="115">
        <v>0</v>
      </c>
      <c r="Q15" s="263">
        <v>0</v>
      </c>
      <c r="R15" s="116">
        <v>0</v>
      </c>
      <c r="S15" s="10">
        <v>5</v>
      </c>
      <c r="T15" s="49">
        <v>0.0005730659025787964</v>
      </c>
      <c r="U15" s="10">
        <v>11</v>
      </c>
      <c r="V15" s="314">
        <v>0.0006138392857142857</v>
      </c>
      <c r="W15" s="73" t="s">
        <v>279</v>
      </c>
    </row>
    <row r="16" spans="1:23" ht="15">
      <c r="A16" s="206">
        <v>23</v>
      </c>
      <c r="B16" s="207" t="s">
        <v>47</v>
      </c>
      <c r="C16" s="10">
        <v>2</v>
      </c>
      <c r="D16" s="263">
        <v>0.000564652738565782</v>
      </c>
      <c r="E16" s="10">
        <v>0</v>
      </c>
      <c r="F16" s="208">
        <v>0</v>
      </c>
      <c r="G16" s="115">
        <v>0</v>
      </c>
      <c r="H16" s="263">
        <v>0</v>
      </c>
      <c r="I16" s="116">
        <v>0</v>
      </c>
      <c r="J16" s="10">
        <v>2</v>
      </c>
      <c r="K16" s="49">
        <v>0.0002175095160413268</v>
      </c>
      <c r="L16" s="10">
        <v>2</v>
      </c>
      <c r="M16" s="263">
        <v>0.0006795786612300374</v>
      </c>
      <c r="N16" s="10">
        <v>0</v>
      </c>
      <c r="O16" s="208">
        <v>0</v>
      </c>
      <c r="P16" s="115">
        <v>0</v>
      </c>
      <c r="Q16" s="263">
        <v>0</v>
      </c>
      <c r="R16" s="116">
        <v>0</v>
      </c>
      <c r="S16" s="10">
        <v>2</v>
      </c>
      <c r="T16" s="49">
        <v>0.00022922636103151866</v>
      </c>
      <c r="U16" s="10">
        <v>4</v>
      </c>
      <c r="V16" s="314">
        <v>0.0002232142857142857</v>
      </c>
      <c r="W16" s="73" t="s">
        <v>280</v>
      </c>
    </row>
    <row r="17" spans="1:23" ht="15">
      <c r="A17" s="206">
        <v>24</v>
      </c>
      <c r="B17" s="207" t="s">
        <v>48</v>
      </c>
      <c r="C17" s="10">
        <v>3</v>
      </c>
      <c r="D17" s="263">
        <v>0.0008469791078486731</v>
      </c>
      <c r="E17" s="10">
        <v>0</v>
      </c>
      <c r="F17" s="208">
        <v>0</v>
      </c>
      <c r="G17" s="115">
        <v>0</v>
      </c>
      <c r="H17" s="263">
        <v>0</v>
      </c>
      <c r="I17" s="116">
        <v>0</v>
      </c>
      <c r="J17" s="10">
        <v>3</v>
      </c>
      <c r="K17" s="49">
        <v>0.00032626427406199016</v>
      </c>
      <c r="L17" s="10">
        <v>4</v>
      </c>
      <c r="M17" s="263">
        <v>0.0013591573224600749</v>
      </c>
      <c r="N17" s="10">
        <v>3</v>
      </c>
      <c r="O17" s="208">
        <v>0.0006843065693430657</v>
      </c>
      <c r="P17" s="115">
        <v>0</v>
      </c>
      <c r="Q17" s="263">
        <v>0</v>
      </c>
      <c r="R17" s="116">
        <v>0</v>
      </c>
      <c r="S17" s="10">
        <v>7</v>
      </c>
      <c r="T17" s="49">
        <v>0.0008022922636103152</v>
      </c>
      <c r="U17" s="10">
        <v>10</v>
      </c>
      <c r="V17" s="314">
        <v>0.0005580357142857143</v>
      </c>
      <c r="W17" s="73" t="s">
        <v>281</v>
      </c>
    </row>
    <row r="18" spans="1:23" ht="15">
      <c r="A18" s="206">
        <v>29</v>
      </c>
      <c r="B18" s="207" t="s">
        <v>49</v>
      </c>
      <c r="C18" s="10">
        <v>2</v>
      </c>
      <c r="D18" s="263">
        <v>0.000564652738565782</v>
      </c>
      <c r="E18" s="10">
        <v>0</v>
      </c>
      <c r="F18" s="208">
        <v>0</v>
      </c>
      <c r="G18" s="115">
        <v>0</v>
      </c>
      <c r="H18" s="263">
        <v>0</v>
      </c>
      <c r="I18" s="116">
        <v>0</v>
      </c>
      <c r="J18" s="10">
        <v>2</v>
      </c>
      <c r="K18" s="49">
        <v>0.0002175095160413268</v>
      </c>
      <c r="L18" s="10">
        <v>1</v>
      </c>
      <c r="M18" s="263">
        <v>0.0003397893306150187</v>
      </c>
      <c r="N18" s="10">
        <v>1</v>
      </c>
      <c r="O18" s="208">
        <v>0.0002281021897810219</v>
      </c>
      <c r="P18" s="115">
        <v>0</v>
      </c>
      <c r="Q18" s="263">
        <v>0</v>
      </c>
      <c r="R18" s="116">
        <v>0</v>
      </c>
      <c r="S18" s="10">
        <v>2</v>
      </c>
      <c r="T18" s="49">
        <v>0.00022922636103151866</v>
      </c>
      <c r="U18" s="10">
        <v>4</v>
      </c>
      <c r="V18" s="314">
        <v>0.0002232142857142857</v>
      </c>
      <c r="W18" s="73" t="s">
        <v>282</v>
      </c>
    </row>
    <row r="19" spans="1:23" ht="28.5">
      <c r="A19" s="206">
        <v>30</v>
      </c>
      <c r="B19" s="207" t="s">
        <v>50</v>
      </c>
      <c r="C19" s="10">
        <v>26</v>
      </c>
      <c r="D19" s="263">
        <v>0.007340485601355167</v>
      </c>
      <c r="E19" s="10">
        <v>26</v>
      </c>
      <c r="F19" s="208">
        <v>0.005794517494985513</v>
      </c>
      <c r="G19" s="115">
        <v>9</v>
      </c>
      <c r="H19" s="263">
        <v>0.007758620689655173</v>
      </c>
      <c r="I19" s="116">
        <v>0</v>
      </c>
      <c r="J19" s="10">
        <v>61</v>
      </c>
      <c r="K19" s="49">
        <v>0.006634040239260467</v>
      </c>
      <c r="L19" s="10">
        <v>14</v>
      </c>
      <c r="M19" s="263">
        <v>0.004757050628610262</v>
      </c>
      <c r="N19" s="10">
        <v>23</v>
      </c>
      <c r="O19" s="208">
        <v>0.005246350364963503</v>
      </c>
      <c r="P19" s="115">
        <v>8</v>
      </c>
      <c r="Q19" s="263">
        <v>0.00586940572267058</v>
      </c>
      <c r="R19" s="116">
        <v>0</v>
      </c>
      <c r="S19" s="10">
        <v>45</v>
      </c>
      <c r="T19" s="49">
        <v>0.005157593123209169</v>
      </c>
      <c r="U19" s="10">
        <v>106</v>
      </c>
      <c r="V19" s="314">
        <v>0.005915178571428571</v>
      </c>
      <c r="W19" s="73" t="s">
        <v>283</v>
      </c>
    </row>
    <row r="20" spans="1:23" ht="15">
      <c r="A20" s="206">
        <v>31</v>
      </c>
      <c r="B20" s="207" t="s">
        <v>51</v>
      </c>
      <c r="C20" s="10">
        <v>3</v>
      </c>
      <c r="D20" s="263">
        <v>0.0008469791078486731</v>
      </c>
      <c r="E20" s="10">
        <v>2</v>
      </c>
      <c r="F20" s="208">
        <v>0.0004457321149988857</v>
      </c>
      <c r="G20" s="115">
        <v>0</v>
      </c>
      <c r="H20" s="263">
        <v>0</v>
      </c>
      <c r="I20" s="116">
        <v>0</v>
      </c>
      <c r="J20" s="10">
        <v>5</v>
      </c>
      <c r="K20" s="49">
        <v>0.0005437737901033171</v>
      </c>
      <c r="L20" s="10">
        <v>0</v>
      </c>
      <c r="M20" s="263">
        <v>0</v>
      </c>
      <c r="N20" s="10">
        <v>5</v>
      </c>
      <c r="O20" s="208">
        <v>0.0011405109489051094</v>
      </c>
      <c r="P20" s="115">
        <v>1</v>
      </c>
      <c r="Q20" s="263">
        <v>0.0007336757153338225</v>
      </c>
      <c r="R20" s="116">
        <v>0</v>
      </c>
      <c r="S20" s="10">
        <v>6</v>
      </c>
      <c r="T20" s="49">
        <v>0.0006876790830945559</v>
      </c>
      <c r="U20" s="10">
        <v>11</v>
      </c>
      <c r="V20" s="314">
        <v>0.0006138392857142857</v>
      </c>
      <c r="W20" s="73" t="s">
        <v>284</v>
      </c>
    </row>
    <row r="21" spans="1:23" ht="28.5">
      <c r="A21" s="206">
        <v>32</v>
      </c>
      <c r="B21" s="207" t="s">
        <v>52</v>
      </c>
      <c r="C21" s="10">
        <v>3</v>
      </c>
      <c r="D21" s="263">
        <v>0.0008469791078486731</v>
      </c>
      <c r="E21" s="10">
        <v>3</v>
      </c>
      <c r="F21" s="208">
        <v>0.0006685981724983285</v>
      </c>
      <c r="G21" s="115">
        <v>0</v>
      </c>
      <c r="H21" s="263">
        <v>0</v>
      </c>
      <c r="I21" s="116">
        <v>0</v>
      </c>
      <c r="J21" s="10">
        <v>6</v>
      </c>
      <c r="K21" s="49">
        <v>0.0006525285481239803</v>
      </c>
      <c r="L21" s="10">
        <v>5</v>
      </c>
      <c r="M21" s="263">
        <v>0.0016989466530750931</v>
      </c>
      <c r="N21" s="10">
        <v>0</v>
      </c>
      <c r="O21" s="208">
        <v>0</v>
      </c>
      <c r="P21" s="115">
        <v>0</v>
      </c>
      <c r="Q21" s="263">
        <v>0</v>
      </c>
      <c r="R21" s="116">
        <v>0</v>
      </c>
      <c r="S21" s="10">
        <v>5</v>
      </c>
      <c r="T21" s="49">
        <v>0.0005730659025787964</v>
      </c>
      <c r="U21" s="10">
        <v>11</v>
      </c>
      <c r="V21" s="314">
        <v>0.0006138392857142857</v>
      </c>
      <c r="W21" s="73" t="s">
        <v>285</v>
      </c>
    </row>
    <row r="22" spans="1:23" ht="15">
      <c r="A22" s="206">
        <v>33</v>
      </c>
      <c r="B22" s="207" t="s">
        <v>53</v>
      </c>
      <c r="C22" s="10">
        <v>22</v>
      </c>
      <c r="D22" s="263">
        <v>0.006211180124223602</v>
      </c>
      <c r="E22" s="10">
        <v>34</v>
      </c>
      <c r="F22" s="208">
        <v>0.007577445954981057</v>
      </c>
      <c r="G22" s="115">
        <v>5</v>
      </c>
      <c r="H22" s="263">
        <v>0.004310344827586207</v>
      </c>
      <c r="I22" s="116">
        <v>0</v>
      </c>
      <c r="J22" s="10">
        <v>61</v>
      </c>
      <c r="K22" s="49">
        <v>0.006634040239260467</v>
      </c>
      <c r="L22" s="10">
        <v>20</v>
      </c>
      <c r="M22" s="263">
        <v>0.006795786612300373</v>
      </c>
      <c r="N22" s="10">
        <v>19</v>
      </c>
      <c r="O22" s="208">
        <v>0.004333941605839416</v>
      </c>
      <c r="P22" s="115">
        <v>7</v>
      </c>
      <c r="Q22" s="263">
        <v>0.005135730007336758</v>
      </c>
      <c r="R22" s="116">
        <v>0</v>
      </c>
      <c r="S22" s="10">
        <v>46</v>
      </c>
      <c r="T22" s="49">
        <v>0.005272206303724929</v>
      </c>
      <c r="U22" s="10">
        <v>107</v>
      </c>
      <c r="V22" s="314">
        <v>0.005970982142857142</v>
      </c>
      <c r="W22" s="73" t="s">
        <v>286</v>
      </c>
    </row>
    <row r="23" spans="1:23" ht="15">
      <c r="A23" s="206">
        <v>34</v>
      </c>
      <c r="B23" s="207" t="s">
        <v>54</v>
      </c>
      <c r="C23" s="10">
        <v>32</v>
      </c>
      <c r="D23" s="263">
        <v>0.009034443817052512</v>
      </c>
      <c r="E23" s="10">
        <v>21</v>
      </c>
      <c r="F23" s="208">
        <v>0.0046801872074883</v>
      </c>
      <c r="G23" s="115">
        <v>5</v>
      </c>
      <c r="H23" s="263">
        <v>0.004310344827586207</v>
      </c>
      <c r="I23" s="116">
        <v>0</v>
      </c>
      <c r="J23" s="10">
        <v>58</v>
      </c>
      <c r="K23" s="49">
        <v>0.006307775965198477</v>
      </c>
      <c r="L23" s="10">
        <v>25</v>
      </c>
      <c r="M23" s="263">
        <v>0.008494733265375467</v>
      </c>
      <c r="N23" s="10">
        <v>19</v>
      </c>
      <c r="O23" s="208">
        <v>0.004333941605839416</v>
      </c>
      <c r="P23" s="115">
        <v>9</v>
      </c>
      <c r="Q23" s="263">
        <v>0.006603081438004402</v>
      </c>
      <c r="R23" s="116">
        <v>0</v>
      </c>
      <c r="S23" s="10">
        <v>53</v>
      </c>
      <c r="T23" s="49">
        <v>0.006074498567335243</v>
      </c>
      <c r="U23" s="10">
        <v>111</v>
      </c>
      <c r="V23" s="314">
        <v>0.006194196428571428</v>
      </c>
      <c r="W23" s="73" t="s">
        <v>287</v>
      </c>
    </row>
    <row r="24" spans="1:23" ht="15">
      <c r="A24" s="206">
        <v>35</v>
      </c>
      <c r="B24" s="207" t="s">
        <v>55</v>
      </c>
      <c r="C24" s="10">
        <v>88</v>
      </c>
      <c r="D24" s="263">
        <v>0.024844720496894408</v>
      </c>
      <c r="E24" s="10">
        <v>102</v>
      </c>
      <c r="F24" s="208">
        <v>0.022732337864943167</v>
      </c>
      <c r="G24" s="115">
        <v>25</v>
      </c>
      <c r="H24" s="263">
        <v>0.021551724137931036</v>
      </c>
      <c r="I24" s="116">
        <v>0</v>
      </c>
      <c r="J24" s="10">
        <v>215</v>
      </c>
      <c r="K24" s="49">
        <v>0.023382272974442633</v>
      </c>
      <c r="L24" s="10">
        <v>61</v>
      </c>
      <c r="M24" s="263">
        <v>0.02072714916751614</v>
      </c>
      <c r="N24" s="10">
        <v>64</v>
      </c>
      <c r="O24" s="208">
        <v>0.014598540145985401</v>
      </c>
      <c r="P24" s="115">
        <v>19</v>
      </c>
      <c r="Q24" s="263">
        <v>0.01393983859134263</v>
      </c>
      <c r="R24" s="116">
        <v>0</v>
      </c>
      <c r="S24" s="10">
        <v>144</v>
      </c>
      <c r="T24" s="49">
        <v>0.01650429799426934</v>
      </c>
      <c r="U24" s="10">
        <v>359</v>
      </c>
      <c r="V24" s="314">
        <v>0.020033482142857145</v>
      </c>
      <c r="W24" s="73" t="s">
        <v>288</v>
      </c>
    </row>
    <row r="25" spans="1:23" ht="15">
      <c r="A25" s="206">
        <v>39</v>
      </c>
      <c r="B25" s="207" t="s">
        <v>56</v>
      </c>
      <c r="C25" s="10">
        <v>13</v>
      </c>
      <c r="D25" s="263">
        <v>0.0036702428006775835</v>
      </c>
      <c r="E25" s="10">
        <v>12</v>
      </c>
      <c r="F25" s="208">
        <v>0.002674392689993314</v>
      </c>
      <c r="G25" s="115">
        <v>1</v>
      </c>
      <c r="H25" s="263">
        <v>0.0008620689655172415</v>
      </c>
      <c r="I25" s="116">
        <v>0</v>
      </c>
      <c r="J25" s="10">
        <v>26</v>
      </c>
      <c r="K25" s="49">
        <v>0.0028276237085372484</v>
      </c>
      <c r="L25" s="10">
        <v>7</v>
      </c>
      <c r="M25" s="263">
        <v>0.002378525314305131</v>
      </c>
      <c r="N25" s="10">
        <v>5</v>
      </c>
      <c r="O25" s="208">
        <v>0.0011405109489051094</v>
      </c>
      <c r="P25" s="115">
        <v>3</v>
      </c>
      <c r="Q25" s="263">
        <v>0.0022010271460014674</v>
      </c>
      <c r="R25" s="116">
        <v>0</v>
      </c>
      <c r="S25" s="10">
        <v>15</v>
      </c>
      <c r="T25" s="49">
        <v>0.0017191977077363897</v>
      </c>
      <c r="U25" s="10">
        <v>41</v>
      </c>
      <c r="V25" s="314">
        <v>0.0022879464285714287</v>
      </c>
      <c r="W25" s="73" t="s">
        <v>289</v>
      </c>
    </row>
    <row r="26" spans="1:23" ht="28.5">
      <c r="A26" s="206">
        <v>40</v>
      </c>
      <c r="B26" s="207" t="s">
        <v>57</v>
      </c>
      <c r="C26" s="10">
        <v>207</v>
      </c>
      <c r="D26" s="263">
        <v>0.05844155844155843</v>
      </c>
      <c r="E26" s="10">
        <v>220</v>
      </c>
      <c r="F26" s="208">
        <v>0.049030532649877424</v>
      </c>
      <c r="G26" s="115">
        <v>65</v>
      </c>
      <c r="H26" s="263">
        <v>0.05603448275862069</v>
      </c>
      <c r="I26" s="116">
        <v>0</v>
      </c>
      <c r="J26" s="10">
        <v>492</v>
      </c>
      <c r="K26" s="49">
        <v>0.0535073409461664</v>
      </c>
      <c r="L26" s="10">
        <v>182</v>
      </c>
      <c r="M26" s="263">
        <v>0.0618416581719334</v>
      </c>
      <c r="N26" s="10">
        <v>280</v>
      </c>
      <c r="O26" s="208">
        <v>0.06386861313868614</v>
      </c>
      <c r="P26" s="115">
        <v>92</v>
      </c>
      <c r="Q26" s="263">
        <v>0.06749816581071168</v>
      </c>
      <c r="R26" s="116">
        <v>1</v>
      </c>
      <c r="S26" s="10">
        <v>555</v>
      </c>
      <c r="T26" s="49">
        <v>0.06361031518624644</v>
      </c>
      <c r="U26" s="10">
        <v>1047</v>
      </c>
      <c r="V26" s="314">
        <v>0.058426339285714286</v>
      </c>
      <c r="W26" s="73" t="s">
        <v>290</v>
      </c>
    </row>
    <row r="27" spans="1:23" ht="28.5">
      <c r="A27" s="206">
        <v>41</v>
      </c>
      <c r="B27" s="207" t="s">
        <v>58</v>
      </c>
      <c r="C27" s="10">
        <v>10</v>
      </c>
      <c r="D27" s="263">
        <v>0.00282326369282891</v>
      </c>
      <c r="E27" s="10">
        <v>3</v>
      </c>
      <c r="F27" s="208">
        <v>0.0006685981724983285</v>
      </c>
      <c r="G27" s="115">
        <v>3</v>
      </c>
      <c r="H27" s="263">
        <v>0.002586206896551724</v>
      </c>
      <c r="I27" s="116">
        <v>0</v>
      </c>
      <c r="J27" s="10">
        <v>16</v>
      </c>
      <c r="K27" s="49">
        <v>0.0017400761283306145</v>
      </c>
      <c r="L27" s="10">
        <v>7</v>
      </c>
      <c r="M27" s="263">
        <v>0.002378525314305131</v>
      </c>
      <c r="N27" s="10">
        <v>5</v>
      </c>
      <c r="O27" s="208">
        <v>0.0011405109489051094</v>
      </c>
      <c r="P27" s="115">
        <v>2</v>
      </c>
      <c r="Q27" s="263">
        <v>0.001467351430667645</v>
      </c>
      <c r="R27" s="116">
        <v>0</v>
      </c>
      <c r="S27" s="10">
        <v>14</v>
      </c>
      <c r="T27" s="49">
        <v>0.0016045845272206305</v>
      </c>
      <c r="U27" s="10">
        <v>30</v>
      </c>
      <c r="V27" s="314">
        <v>0.0016741071428571428</v>
      </c>
      <c r="W27" s="73" t="s">
        <v>291</v>
      </c>
    </row>
    <row r="28" spans="1:23" ht="28.5">
      <c r="A28" s="206">
        <v>42</v>
      </c>
      <c r="B28" s="207" t="s">
        <v>59</v>
      </c>
      <c r="C28" s="10">
        <v>1319</v>
      </c>
      <c r="D28" s="263">
        <v>0.3723884810841332</v>
      </c>
      <c r="E28" s="10">
        <v>1647</v>
      </c>
      <c r="F28" s="208">
        <v>0.36706039670158236</v>
      </c>
      <c r="G28" s="115">
        <v>405</v>
      </c>
      <c r="H28" s="263">
        <v>0.34913793103448276</v>
      </c>
      <c r="I28" s="116">
        <v>1</v>
      </c>
      <c r="J28" s="10">
        <v>3372</v>
      </c>
      <c r="K28" s="49">
        <v>0.36672104404567707</v>
      </c>
      <c r="L28" s="10">
        <v>1223</v>
      </c>
      <c r="M28" s="263">
        <v>0.41556235134216785</v>
      </c>
      <c r="N28" s="10">
        <v>1936</v>
      </c>
      <c r="O28" s="208">
        <v>0.4416058394160584</v>
      </c>
      <c r="P28" s="115">
        <v>639</v>
      </c>
      <c r="Q28" s="263">
        <v>0.46881878209831257</v>
      </c>
      <c r="R28" s="116">
        <v>11</v>
      </c>
      <c r="S28" s="10">
        <v>3809</v>
      </c>
      <c r="T28" s="49">
        <v>0.4365616045845272</v>
      </c>
      <c r="U28" s="10">
        <v>7181</v>
      </c>
      <c r="V28" s="314">
        <v>0.40072544642857144</v>
      </c>
      <c r="W28" s="73" t="s">
        <v>292</v>
      </c>
    </row>
    <row r="29" spans="1:23" ht="28.5">
      <c r="A29" s="206">
        <v>43</v>
      </c>
      <c r="B29" s="207" t="s">
        <v>60</v>
      </c>
      <c r="C29" s="10">
        <v>6</v>
      </c>
      <c r="D29" s="263">
        <v>0.0016939582156973462</v>
      </c>
      <c r="E29" s="10">
        <v>2</v>
      </c>
      <c r="F29" s="208">
        <v>0.0004457321149988857</v>
      </c>
      <c r="G29" s="115">
        <v>1</v>
      </c>
      <c r="H29" s="263">
        <v>0.0008620689655172415</v>
      </c>
      <c r="I29" s="116">
        <v>0</v>
      </c>
      <c r="J29" s="10">
        <v>9</v>
      </c>
      <c r="K29" s="49">
        <v>0.0009787928221859704</v>
      </c>
      <c r="L29" s="10">
        <v>2</v>
      </c>
      <c r="M29" s="263">
        <v>0.0006795786612300374</v>
      </c>
      <c r="N29" s="10">
        <v>6</v>
      </c>
      <c r="O29" s="208">
        <v>0.0013686131386861315</v>
      </c>
      <c r="P29" s="115">
        <v>1</v>
      </c>
      <c r="Q29" s="263">
        <v>0.0007336757153338225</v>
      </c>
      <c r="R29" s="116">
        <v>0</v>
      </c>
      <c r="S29" s="10">
        <v>9</v>
      </c>
      <c r="T29" s="49">
        <v>0.0010315186246418338</v>
      </c>
      <c r="U29" s="10">
        <v>18</v>
      </c>
      <c r="V29" s="314">
        <v>0.0010044642857142856</v>
      </c>
      <c r="W29" s="73" t="s">
        <v>293</v>
      </c>
    </row>
    <row r="30" spans="1:23" ht="15">
      <c r="A30" s="206">
        <v>44</v>
      </c>
      <c r="B30" s="207" t="s">
        <v>61</v>
      </c>
      <c r="C30" s="10">
        <v>19</v>
      </c>
      <c r="D30" s="263">
        <v>0.005364201016374929</v>
      </c>
      <c r="E30" s="10">
        <v>26</v>
      </c>
      <c r="F30" s="208">
        <v>0.005794517494985513</v>
      </c>
      <c r="G30" s="115">
        <v>6</v>
      </c>
      <c r="H30" s="263">
        <v>0.005172413793103448</v>
      </c>
      <c r="I30" s="116">
        <v>0</v>
      </c>
      <c r="J30" s="10">
        <v>51</v>
      </c>
      <c r="K30" s="49">
        <v>0.005546492659053833</v>
      </c>
      <c r="L30" s="10">
        <v>23</v>
      </c>
      <c r="M30" s="263">
        <v>0.00781515460414543</v>
      </c>
      <c r="N30" s="10">
        <v>40</v>
      </c>
      <c r="O30" s="208">
        <v>0.009124087591240875</v>
      </c>
      <c r="P30" s="115">
        <v>6</v>
      </c>
      <c r="Q30" s="263">
        <v>0.004402054292002935</v>
      </c>
      <c r="R30" s="116">
        <v>0</v>
      </c>
      <c r="S30" s="10">
        <v>69</v>
      </c>
      <c r="T30" s="49">
        <v>0.007908309455587393</v>
      </c>
      <c r="U30" s="10">
        <v>120</v>
      </c>
      <c r="V30" s="314">
        <v>0.006696428571428571</v>
      </c>
      <c r="W30" s="73" t="s">
        <v>294</v>
      </c>
    </row>
    <row r="31" spans="1:23" ht="15">
      <c r="A31" s="206">
        <v>45</v>
      </c>
      <c r="B31" s="207" t="s">
        <v>62</v>
      </c>
      <c r="C31" s="10">
        <v>2</v>
      </c>
      <c r="D31" s="263">
        <v>0.000564652738565782</v>
      </c>
      <c r="E31" s="10">
        <v>5</v>
      </c>
      <c r="F31" s="208">
        <v>0.0011143302874972142</v>
      </c>
      <c r="G31" s="115">
        <v>0</v>
      </c>
      <c r="H31" s="263">
        <v>0</v>
      </c>
      <c r="I31" s="116">
        <v>0</v>
      </c>
      <c r="J31" s="10">
        <v>7</v>
      </c>
      <c r="K31" s="49">
        <v>0.0007612833061446438</v>
      </c>
      <c r="L31" s="10">
        <v>3</v>
      </c>
      <c r="M31" s="263">
        <v>0.0010193679918450561</v>
      </c>
      <c r="N31" s="10">
        <v>3</v>
      </c>
      <c r="O31" s="208">
        <v>0.0006843065693430657</v>
      </c>
      <c r="P31" s="115">
        <v>0</v>
      </c>
      <c r="Q31" s="263">
        <v>0</v>
      </c>
      <c r="R31" s="116">
        <v>0</v>
      </c>
      <c r="S31" s="10">
        <v>6</v>
      </c>
      <c r="T31" s="49">
        <v>0.0006876790830945559</v>
      </c>
      <c r="U31" s="10">
        <v>13</v>
      </c>
      <c r="V31" s="314">
        <v>0.0007254464285714286</v>
      </c>
      <c r="W31" s="73" t="s">
        <v>295</v>
      </c>
    </row>
    <row r="32" spans="1:23" ht="15">
      <c r="A32" s="206">
        <v>49</v>
      </c>
      <c r="B32" s="207" t="s">
        <v>63</v>
      </c>
      <c r="C32" s="10">
        <v>18</v>
      </c>
      <c r="D32" s="263">
        <v>0.005081874647092038</v>
      </c>
      <c r="E32" s="10">
        <v>30</v>
      </c>
      <c r="F32" s="208">
        <v>0.006685981724983286</v>
      </c>
      <c r="G32" s="115">
        <v>10</v>
      </c>
      <c r="H32" s="263">
        <v>0.008620689655172414</v>
      </c>
      <c r="I32" s="116">
        <v>0</v>
      </c>
      <c r="J32" s="10">
        <v>58</v>
      </c>
      <c r="K32" s="49">
        <v>0.006307775965198477</v>
      </c>
      <c r="L32" s="10">
        <v>23</v>
      </c>
      <c r="M32" s="263">
        <v>0.00781515460414543</v>
      </c>
      <c r="N32" s="10">
        <v>27</v>
      </c>
      <c r="O32" s="208">
        <v>0.0061587591240875915</v>
      </c>
      <c r="P32" s="115">
        <v>9</v>
      </c>
      <c r="Q32" s="263">
        <v>0.006603081438004402</v>
      </c>
      <c r="R32" s="116">
        <v>0</v>
      </c>
      <c r="S32" s="10">
        <v>59</v>
      </c>
      <c r="T32" s="49">
        <v>0.006762177650429799</v>
      </c>
      <c r="U32" s="10">
        <v>117</v>
      </c>
      <c r="V32" s="314">
        <v>0.006529017857142857</v>
      </c>
      <c r="W32" s="73" t="s">
        <v>296</v>
      </c>
    </row>
    <row r="33" spans="1:23" ht="15">
      <c r="A33" s="206">
        <v>50</v>
      </c>
      <c r="B33" s="207" t="s">
        <v>64</v>
      </c>
      <c r="C33" s="10">
        <v>162</v>
      </c>
      <c r="D33" s="263">
        <v>0.045736871823828344</v>
      </c>
      <c r="E33" s="10">
        <v>214</v>
      </c>
      <c r="F33" s="208">
        <v>0.047693336304880776</v>
      </c>
      <c r="G33" s="115">
        <v>66</v>
      </c>
      <c r="H33" s="263">
        <v>0.05689655172413793</v>
      </c>
      <c r="I33" s="116">
        <v>0</v>
      </c>
      <c r="J33" s="10">
        <v>442</v>
      </c>
      <c r="K33" s="49">
        <v>0.04806960304513322</v>
      </c>
      <c r="L33" s="10">
        <v>109</v>
      </c>
      <c r="M33" s="263">
        <v>0.037037037037037035</v>
      </c>
      <c r="N33" s="10">
        <v>163</v>
      </c>
      <c r="O33" s="208">
        <v>0.03718065693430657</v>
      </c>
      <c r="P33" s="115">
        <v>53</v>
      </c>
      <c r="Q33" s="263">
        <v>0.03888481291269259</v>
      </c>
      <c r="R33" s="116">
        <v>1</v>
      </c>
      <c r="S33" s="10">
        <v>326</v>
      </c>
      <c r="T33" s="49">
        <v>0.03736389684813753</v>
      </c>
      <c r="U33" s="10">
        <v>768</v>
      </c>
      <c r="V33" s="314">
        <v>0.04285714285714286</v>
      </c>
      <c r="W33" s="73" t="s">
        <v>297</v>
      </c>
    </row>
    <row r="34" spans="1:23" ht="15">
      <c r="A34" s="206">
        <v>51</v>
      </c>
      <c r="B34" s="207" t="s">
        <v>65</v>
      </c>
      <c r="C34" s="10">
        <v>73</v>
      </c>
      <c r="D34" s="263">
        <v>0.020609824957651048</v>
      </c>
      <c r="E34" s="10">
        <v>97</v>
      </c>
      <c r="F34" s="208">
        <v>0.021618007577445954</v>
      </c>
      <c r="G34" s="115">
        <v>29</v>
      </c>
      <c r="H34" s="263">
        <v>0.025</v>
      </c>
      <c r="I34" s="116">
        <v>0</v>
      </c>
      <c r="J34" s="10">
        <v>199</v>
      </c>
      <c r="K34" s="49">
        <v>0.021642196846112016</v>
      </c>
      <c r="L34" s="10">
        <v>44</v>
      </c>
      <c r="M34" s="263">
        <v>0.014950730547060823</v>
      </c>
      <c r="N34" s="10">
        <v>50</v>
      </c>
      <c r="O34" s="208">
        <v>0.011405109489051095</v>
      </c>
      <c r="P34" s="115">
        <v>28</v>
      </c>
      <c r="Q34" s="263">
        <v>0.02054292002934703</v>
      </c>
      <c r="R34" s="116">
        <v>0</v>
      </c>
      <c r="S34" s="10">
        <v>122</v>
      </c>
      <c r="T34" s="49">
        <v>0.013982808022922635</v>
      </c>
      <c r="U34" s="10">
        <v>321</v>
      </c>
      <c r="V34" s="314">
        <v>0.017912946428571427</v>
      </c>
      <c r="W34" s="73" t="s">
        <v>298</v>
      </c>
    </row>
    <row r="35" spans="1:23" ht="15">
      <c r="A35" s="206">
        <v>52</v>
      </c>
      <c r="B35" s="207" t="s">
        <v>66</v>
      </c>
      <c r="C35" s="10">
        <v>408</v>
      </c>
      <c r="D35" s="263">
        <v>0.11518915866741955</v>
      </c>
      <c r="E35" s="10">
        <v>581</v>
      </c>
      <c r="F35" s="208">
        <v>0.1294851794071763</v>
      </c>
      <c r="G35" s="115">
        <v>175</v>
      </c>
      <c r="H35" s="263">
        <v>0.15086206896551724</v>
      </c>
      <c r="I35" s="116">
        <v>0</v>
      </c>
      <c r="J35" s="10">
        <v>1164</v>
      </c>
      <c r="K35" s="49">
        <v>0.1265905383360522</v>
      </c>
      <c r="L35" s="10">
        <v>226</v>
      </c>
      <c r="M35" s="263">
        <v>0.07679238871899424</v>
      </c>
      <c r="N35" s="10">
        <v>297</v>
      </c>
      <c r="O35" s="208">
        <v>0.0677463503649635</v>
      </c>
      <c r="P35" s="115">
        <v>105</v>
      </c>
      <c r="Q35" s="263">
        <v>0.07703595011005136</v>
      </c>
      <c r="R35" s="116">
        <v>0</v>
      </c>
      <c r="S35" s="10">
        <v>628</v>
      </c>
      <c r="T35" s="49">
        <v>0.07197707736389684</v>
      </c>
      <c r="U35" s="10">
        <v>1792</v>
      </c>
      <c r="V35" s="314">
        <v>0.1</v>
      </c>
      <c r="W35" s="73" t="s">
        <v>299</v>
      </c>
    </row>
    <row r="36" spans="1:23" ht="15">
      <c r="A36" s="206">
        <v>59</v>
      </c>
      <c r="B36" s="207" t="s">
        <v>67</v>
      </c>
      <c r="C36" s="10">
        <v>33</v>
      </c>
      <c r="D36" s="263">
        <v>0.009316770186335404</v>
      </c>
      <c r="E36" s="10">
        <v>28</v>
      </c>
      <c r="F36" s="208">
        <v>0.0062402496099844</v>
      </c>
      <c r="G36" s="115">
        <v>9</v>
      </c>
      <c r="H36" s="263">
        <v>0.007758620689655173</v>
      </c>
      <c r="I36" s="116">
        <v>0</v>
      </c>
      <c r="J36" s="10">
        <v>70</v>
      </c>
      <c r="K36" s="49">
        <v>0.007612833061446439</v>
      </c>
      <c r="L36" s="10">
        <v>31</v>
      </c>
      <c r="M36" s="263">
        <v>0.010533469249065579</v>
      </c>
      <c r="N36" s="10">
        <v>22</v>
      </c>
      <c r="O36" s="208">
        <v>0.005018248175182482</v>
      </c>
      <c r="P36" s="115">
        <v>9</v>
      </c>
      <c r="Q36" s="263">
        <v>0.006603081438004402</v>
      </c>
      <c r="R36" s="116">
        <v>0</v>
      </c>
      <c r="S36" s="10">
        <v>62</v>
      </c>
      <c r="T36" s="49">
        <v>0.0071060171919770775</v>
      </c>
      <c r="U36" s="10">
        <v>132</v>
      </c>
      <c r="V36" s="314">
        <v>0.0073660714285714276</v>
      </c>
      <c r="W36" s="73" t="s">
        <v>300</v>
      </c>
    </row>
    <row r="37" spans="1:23" ht="28.5">
      <c r="A37" s="206">
        <v>60</v>
      </c>
      <c r="B37" s="207" t="s">
        <v>68</v>
      </c>
      <c r="C37" s="10">
        <v>13</v>
      </c>
      <c r="D37" s="263">
        <v>0.0036702428006775835</v>
      </c>
      <c r="E37" s="10">
        <v>21</v>
      </c>
      <c r="F37" s="208">
        <v>0.0046801872074883</v>
      </c>
      <c r="G37" s="115">
        <v>7</v>
      </c>
      <c r="H37" s="263">
        <v>0.00603448275862069</v>
      </c>
      <c r="I37" s="116">
        <v>0</v>
      </c>
      <c r="J37" s="10">
        <v>41</v>
      </c>
      <c r="K37" s="49">
        <v>0.004458945078847199</v>
      </c>
      <c r="L37" s="10">
        <v>12</v>
      </c>
      <c r="M37" s="263">
        <v>0.004077471967380225</v>
      </c>
      <c r="N37" s="10">
        <v>18</v>
      </c>
      <c r="O37" s="208">
        <v>0.004105839416058394</v>
      </c>
      <c r="P37" s="115">
        <v>1</v>
      </c>
      <c r="Q37" s="263">
        <v>0.0007336757153338225</v>
      </c>
      <c r="R37" s="116">
        <v>0</v>
      </c>
      <c r="S37" s="10">
        <v>31</v>
      </c>
      <c r="T37" s="49">
        <v>0.0035530085959885388</v>
      </c>
      <c r="U37" s="10">
        <v>72</v>
      </c>
      <c r="V37" s="314">
        <v>0.0040178571428571425</v>
      </c>
      <c r="W37" s="73" t="s">
        <v>301</v>
      </c>
    </row>
    <row r="38" spans="1:23" ht="15">
      <c r="A38" s="206">
        <v>61</v>
      </c>
      <c r="B38" s="207" t="s">
        <v>69</v>
      </c>
      <c r="C38" s="10">
        <v>1</v>
      </c>
      <c r="D38" s="263">
        <v>0.000282326369282891</v>
      </c>
      <c r="E38" s="10">
        <v>1</v>
      </c>
      <c r="F38" s="208">
        <v>0.00022286605749944285</v>
      </c>
      <c r="G38" s="115">
        <v>0</v>
      </c>
      <c r="H38" s="263">
        <v>0</v>
      </c>
      <c r="I38" s="116">
        <v>0</v>
      </c>
      <c r="J38" s="10">
        <v>2</v>
      </c>
      <c r="K38" s="49">
        <v>0.0002175095160413268</v>
      </c>
      <c r="L38" s="10">
        <v>1</v>
      </c>
      <c r="M38" s="263">
        <v>0.0003397893306150187</v>
      </c>
      <c r="N38" s="10">
        <v>1</v>
      </c>
      <c r="O38" s="208">
        <v>0.0002281021897810219</v>
      </c>
      <c r="P38" s="115">
        <v>0</v>
      </c>
      <c r="Q38" s="263">
        <v>0</v>
      </c>
      <c r="R38" s="116">
        <v>0</v>
      </c>
      <c r="S38" s="10">
        <v>2</v>
      </c>
      <c r="T38" s="49">
        <v>0.00022922636103151866</v>
      </c>
      <c r="U38" s="10">
        <v>4</v>
      </c>
      <c r="V38" s="314">
        <v>0.0002232142857142857</v>
      </c>
      <c r="W38" s="73" t="s">
        <v>302</v>
      </c>
    </row>
    <row r="39" spans="1:23" ht="15">
      <c r="A39" s="206">
        <v>62</v>
      </c>
      <c r="B39" s="207" t="s">
        <v>70</v>
      </c>
      <c r="C39" s="10">
        <v>0</v>
      </c>
      <c r="D39" s="263">
        <v>0</v>
      </c>
      <c r="E39" s="10">
        <v>2</v>
      </c>
      <c r="F39" s="208">
        <v>0.0004457321149988857</v>
      </c>
      <c r="G39" s="115">
        <v>0</v>
      </c>
      <c r="H39" s="263">
        <v>0</v>
      </c>
      <c r="I39" s="116">
        <v>0</v>
      </c>
      <c r="J39" s="10">
        <v>2</v>
      </c>
      <c r="K39" s="49">
        <v>0.0002175095160413268</v>
      </c>
      <c r="L39" s="10">
        <v>1</v>
      </c>
      <c r="M39" s="263">
        <v>0.0003397893306150187</v>
      </c>
      <c r="N39" s="10">
        <v>1</v>
      </c>
      <c r="O39" s="208">
        <v>0.0002281021897810219</v>
      </c>
      <c r="P39" s="115">
        <v>0</v>
      </c>
      <c r="Q39" s="263">
        <v>0</v>
      </c>
      <c r="R39" s="116">
        <v>0</v>
      </c>
      <c r="S39" s="10">
        <v>2</v>
      </c>
      <c r="T39" s="49">
        <v>0.00022922636103151866</v>
      </c>
      <c r="U39" s="10">
        <v>4</v>
      </c>
      <c r="V39" s="314">
        <v>0.0002232142857142857</v>
      </c>
      <c r="W39" s="73" t="s">
        <v>303</v>
      </c>
    </row>
    <row r="40" spans="1:23" ht="15">
      <c r="A40" s="206">
        <v>63</v>
      </c>
      <c r="B40" s="207" t="s">
        <v>71</v>
      </c>
      <c r="C40" s="10">
        <v>325</v>
      </c>
      <c r="D40" s="263">
        <v>0.09175607001693958</v>
      </c>
      <c r="E40" s="10">
        <v>449</v>
      </c>
      <c r="F40" s="208">
        <v>0.10006685981724983</v>
      </c>
      <c r="G40" s="115">
        <v>117</v>
      </c>
      <c r="H40" s="263">
        <v>0.10086206896551725</v>
      </c>
      <c r="I40" s="116">
        <v>4</v>
      </c>
      <c r="J40" s="10">
        <v>895</v>
      </c>
      <c r="K40" s="49">
        <v>0.09733550842849374</v>
      </c>
      <c r="L40" s="10">
        <v>330</v>
      </c>
      <c r="M40" s="263">
        <v>0.11213047910295616</v>
      </c>
      <c r="N40" s="10">
        <v>533</v>
      </c>
      <c r="O40" s="208">
        <v>0.12157846715328467</v>
      </c>
      <c r="P40" s="115">
        <v>126</v>
      </c>
      <c r="Q40" s="263">
        <v>0.09244314013206162</v>
      </c>
      <c r="R40" s="116">
        <v>11</v>
      </c>
      <c r="S40" s="10">
        <v>1000</v>
      </c>
      <c r="T40" s="49">
        <v>0.11461318051575932</v>
      </c>
      <c r="U40" s="10">
        <v>1895</v>
      </c>
      <c r="V40" s="314">
        <v>0.10574776785714286</v>
      </c>
      <c r="W40" s="73" t="s">
        <v>304</v>
      </c>
    </row>
    <row r="41" spans="1:23" ht="15">
      <c r="A41" s="206">
        <v>64</v>
      </c>
      <c r="B41" s="207" t="s">
        <v>72</v>
      </c>
      <c r="C41" s="10">
        <v>112</v>
      </c>
      <c r="D41" s="263">
        <v>0.03162055335968379</v>
      </c>
      <c r="E41" s="10">
        <v>154</v>
      </c>
      <c r="F41" s="208">
        <v>0.0343213728549142</v>
      </c>
      <c r="G41" s="115">
        <v>29</v>
      </c>
      <c r="H41" s="263">
        <v>0.025</v>
      </c>
      <c r="I41" s="116">
        <v>0</v>
      </c>
      <c r="J41" s="10">
        <v>295</v>
      </c>
      <c r="K41" s="49">
        <v>0.032082653616095705</v>
      </c>
      <c r="L41" s="10">
        <v>90</v>
      </c>
      <c r="M41" s="263">
        <v>0.03058103975535169</v>
      </c>
      <c r="N41" s="10">
        <v>109</v>
      </c>
      <c r="O41" s="208">
        <v>0.024863138686131388</v>
      </c>
      <c r="P41" s="115">
        <v>27</v>
      </c>
      <c r="Q41" s="263">
        <v>0.019809244314013204</v>
      </c>
      <c r="R41" s="116">
        <v>0</v>
      </c>
      <c r="S41" s="10">
        <v>226</v>
      </c>
      <c r="T41" s="49">
        <v>0.025902578796561607</v>
      </c>
      <c r="U41" s="10">
        <v>521</v>
      </c>
      <c r="V41" s="314">
        <v>0.029073660714285715</v>
      </c>
      <c r="W41" s="73" t="s">
        <v>305</v>
      </c>
    </row>
    <row r="42" spans="1:23" ht="15">
      <c r="A42" s="206">
        <v>69</v>
      </c>
      <c r="B42" s="207" t="s">
        <v>73</v>
      </c>
      <c r="C42" s="10">
        <v>8</v>
      </c>
      <c r="D42" s="263">
        <v>0.002258610954263128</v>
      </c>
      <c r="E42" s="10">
        <v>15</v>
      </c>
      <c r="F42" s="208">
        <v>0.003342990862491643</v>
      </c>
      <c r="G42" s="115">
        <v>5</v>
      </c>
      <c r="H42" s="263">
        <v>0.004310344827586207</v>
      </c>
      <c r="I42" s="116">
        <v>0</v>
      </c>
      <c r="J42" s="10">
        <v>28</v>
      </c>
      <c r="K42" s="49">
        <v>0.003045133224578575</v>
      </c>
      <c r="L42" s="10">
        <v>10</v>
      </c>
      <c r="M42" s="263">
        <v>0.0033978933061501863</v>
      </c>
      <c r="N42" s="10">
        <v>12</v>
      </c>
      <c r="O42" s="208">
        <v>0.002737226277372263</v>
      </c>
      <c r="P42" s="115">
        <v>3</v>
      </c>
      <c r="Q42" s="263">
        <v>0.0022010271460014674</v>
      </c>
      <c r="R42" s="116">
        <v>0</v>
      </c>
      <c r="S42" s="10">
        <v>25</v>
      </c>
      <c r="T42" s="49">
        <v>0.0028653295128939827</v>
      </c>
      <c r="U42" s="10">
        <v>53</v>
      </c>
      <c r="V42" s="314">
        <v>0.0029575892857142856</v>
      </c>
      <c r="W42" s="73" t="s">
        <v>306</v>
      </c>
    </row>
    <row r="43" spans="1:23" ht="28.5">
      <c r="A43" s="206">
        <v>70</v>
      </c>
      <c r="B43" s="207" t="s">
        <v>74</v>
      </c>
      <c r="C43" s="10">
        <v>14</v>
      </c>
      <c r="D43" s="263">
        <v>0.003952569169960474</v>
      </c>
      <c r="E43" s="10">
        <v>13</v>
      </c>
      <c r="F43" s="208">
        <v>0.0028972587474927567</v>
      </c>
      <c r="G43" s="115">
        <v>5</v>
      </c>
      <c r="H43" s="263">
        <v>0.004310344827586207</v>
      </c>
      <c r="I43" s="116">
        <v>0</v>
      </c>
      <c r="J43" s="10">
        <v>32</v>
      </c>
      <c r="K43" s="49">
        <v>0.003480152256661229</v>
      </c>
      <c r="L43" s="10">
        <v>18</v>
      </c>
      <c r="M43" s="263">
        <v>0.006116207951070336</v>
      </c>
      <c r="N43" s="10">
        <v>17</v>
      </c>
      <c r="O43" s="208">
        <v>0.0038777372262773723</v>
      </c>
      <c r="P43" s="115">
        <v>7</v>
      </c>
      <c r="Q43" s="263">
        <v>0.005135730007336758</v>
      </c>
      <c r="R43" s="116">
        <v>0</v>
      </c>
      <c r="S43" s="10">
        <v>42</v>
      </c>
      <c r="T43" s="49">
        <v>0.004813753581661891</v>
      </c>
      <c r="U43" s="10">
        <v>74</v>
      </c>
      <c r="V43" s="314">
        <v>0.004129464285714286</v>
      </c>
      <c r="W43" s="73" t="s">
        <v>307</v>
      </c>
    </row>
    <row r="44" spans="1:23" ht="15">
      <c r="A44" s="206">
        <v>71</v>
      </c>
      <c r="B44" s="207" t="s">
        <v>75</v>
      </c>
      <c r="C44" s="10">
        <v>6</v>
      </c>
      <c r="D44" s="263">
        <v>0.0016939582156973462</v>
      </c>
      <c r="E44" s="10">
        <v>5</v>
      </c>
      <c r="F44" s="208">
        <v>0.0011143302874972142</v>
      </c>
      <c r="G44" s="115">
        <v>1</v>
      </c>
      <c r="H44" s="263">
        <v>0.0008620689655172415</v>
      </c>
      <c r="I44" s="116">
        <v>0</v>
      </c>
      <c r="J44" s="10">
        <v>12</v>
      </c>
      <c r="K44" s="49">
        <v>0.0013050570962479606</v>
      </c>
      <c r="L44" s="10">
        <v>2</v>
      </c>
      <c r="M44" s="263">
        <v>0.0006795786612300374</v>
      </c>
      <c r="N44" s="10">
        <v>4</v>
      </c>
      <c r="O44" s="208">
        <v>0.0009124087591240876</v>
      </c>
      <c r="P44" s="115">
        <v>1</v>
      </c>
      <c r="Q44" s="263">
        <v>0.0007336757153338225</v>
      </c>
      <c r="R44" s="116">
        <v>0</v>
      </c>
      <c r="S44" s="10">
        <v>7</v>
      </c>
      <c r="T44" s="49">
        <v>0.0008022922636103152</v>
      </c>
      <c r="U44" s="10">
        <v>19</v>
      </c>
      <c r="V44" s="314">
        <v>0.001060267857142857</v>
      </c>
      <c r="W44" s="73" t="s">
        <v>308</v>
      </c>
    </row>
    <row r="45" spans="1:23" ht="15">
      <c r="A45" s="206">
        <v>72</v>
      </c>
      <c r="B45" s="207" t="s">
        <v>76</v>
      </c>
      <c r="C45" s="10">
        <v>1</v>
      </c>
      <c r="D45" s="263">
        <v>0.000282326369282891</v>
      </c>
      <c r="E45" s="10">
        <v>4</v>
      </c>
      <c r="F45" s="208">
        <v>0.0008914642299977714</v>
      </c>
      <c r="G45" s="115">
        <v>1</v>
      </c>
      <c r="H45" s="263">
        <v>0.0008620689655172415</v>
      </c>
      <c r="I45" s="116">
        <v>0</v>
      </c>
      <c r="J45" s="10">
        <v>6</v>
      </c>
      <c r="K45" s="49">
        <v>0.0006525285481239803</v>
      </c>
      <c r="L45" s="10">
        <v>3</v>
      </c>
      <c r="M45" s="263">
        <v>0.0010193679918450561</v>
      </c>
      <c r="N45" s="10">
        <v>5</v>
      </c>
      <c r="O45" s="208">
        <v>0.0011405109489051094</v>
      </c>
      <c r="P45" s="115">
        <v>0</v>
      </c>
      <c r="Q45" s="263">
        <v>0</v>
      </c>
      <c r="R45" s="116">
        <v>0</v>
      </c>
      <c r="S45" s="10">
        <v>8</v>
      </c>
      <c r="T45" s="49">
        <v>0.0009169054441260747</v>
      </c>
      <c r="U45" s="10">
        <v>14</v>
      </c>
      <c r="V45" s="314">
        <v>0.00078125</v>
      </c>
      <c r="W45" s="73" t="s">
        <v>309</v>
      </c>
    </row>
    <row r="46" spans="1:23" ht="15">
      <c r="A46" s="206">
        <v>73</v>
      </c>
      <c r="B46" s="207" t="s">
        <v>77</v>
      </c>
      <c r="C46" s="10">
        <v>1</v>
      </c>
      <c r="D46" s="263">
        <v>0.000282326369282891</v>
      </c>
      <c r="E46" s="10">
        <v>2</v>
      </c>
      <c r="F46" s="208">
        <v>0.0004457321149988857</v>
      </c>
      <c r="G46" s="115">
        <v>0</v>
      </c>
      <c r="H46" s="263">
        <v>0</v>
      </c>
      <c r="I46" s="116">
        <v>0</v>
      </c>
      <c r="J46" s="10">
        <v>3</v>
      </c>
      <c r="K46" s="49">
        <v>0.00032626427406199016</v>
      </c>
      <c r="L46" s="10">
        <v>0</v>
      </c>
      <c r="M46" s="263">
        <v>0</v>
      </c>
      <c r="N46" s="10">
        <v>1</v>
      </c>
      <c r="O46" s="208">
        <v>0.0002281021897810219</v>
      </c>
      <c r="P46" s="115">
        <v>0</v>
      </c>
      <c r="Q46" s="263">
        <v>0</v>
      </c>
      <c r="R46" s="116">
        <v>0</v>
      </c>
      <c r="S46" s="10">
        <v>1</v>
      </c>
      <c r="T46" s="49">
        <v>0.00011461318051575933</v>
      </c>
      <c r="U46" s="10">
        <v>4</v>
      </c>
      <c r="V46" s="314">
        <v>0.0002232142857142857</v>
      </c>
      <c r="W46" s="73" t="s">
        <v>310</v>
      </c>
    </row>
    <row r="47" spans="1:23" ht="15">
      <c r="A47" s="206">
        <v>74</v>
      </c>
      <c r="B47" s="207" t="s">
        <v>78</v>
      </c>
      <c r="C47" s="10">
        <v>1</v>
      </c>
      <c r="D47" s="263">
        <v>0.000282326369282891</v>
      </c>
      <c r="E47" s="10">
        <v>2</v>
      </c>
      <c r="F47" s="208">
        <v>0.0004457321149988857</v>
      </c>
      <c r="G47" s="115">
        <v>2</v>
      </c>
      <c r="H47" s="263">
        <v>0.001724137931034483</v>
      </c>
      <c r="I47" s="116">
        <v>0</v>
      </c>
      <c r="J47" s="10">
        <v>5</v>
      </c>
      <c r="K47" s="49">
        <v>0.0005437737901033171</v>
      </c>
      <c r="L47" s="10">
        <v>0</v>
      </c>
      <c r="M47" s="263">
        <v>0</v>
      </c>
      <c r="N47" s="10">
        <v>0</v>
      </c>
      <c r="O47" s="208">
        <v>0</v>
      </c>
      <c r="P47" s="115">
        <v>0</v>
      </c>
      <c r="Q47" s="263">
        <v>0</v>
      </c>
      <c r="R47" s="116">
        <v>0</v>
      </c>
      <c r="S47" s="10">
        <v>0</v>
      </c>
      <c r="T47" s="49">
        <v>0</v>
      </c>
      <c r="U47" s="10">
        <v>5</v>
      </c>
      <c r="V47" s="314">
        <v>0.00027901785714285713</v>
      </c>
      <c r="W47" s="73" t="s">
        <v>311</v>
      </c>
    </row>
    <row r="48" spans="1:23" ht="15">
      <c r="A48" s="206">
        <v>75</v>
      </c>
      <c r="B48" s="207" t="s">
        <v>79</v>
      </c>
      <c r="C48" s="10">
        <v>49</v>
      </c>
      <c r="D48" s="263">
        <v>0.01383399209486166</v>
      </c>
      <c r="E48" s="10">
        <v>65</v>
      </c>
      <c r="F48" s="208">
        <v>0.014486293737463785</v>
      </c>
      <c r="G48" s="115">
        <v>15</v>
      </c>
      <c r="H48" s="263">
        <v>0.01293103448275862</v>
      </c>
      <c r="I48" s="116">
        <v>0</v>
      </c>
      <c r="J48" s="10">
        <v>129</v>
      </c>
      <c r="K48" s="49">
        <v>0.014029363784665577</v>
      </c>
      <c r="L48" s="10">
        <v>13</v>
      </c>
      <c r="M48" s="263">
        <v>0.004417261297995243</v>
      </c>
      <c r="N48" s="10">
        <v>36</v>
      </c>
      <c r="O48" s="208">
        <v>0.008211678832116789</v>
      </c>
      <c r="P48" s="115">
        <v>11</v>
      </c>
      <c r="Q48" s="263">
        <v>0.008070432868672046</v>
      </c>
      <c r="R48" s="116">
        <v>0</v>
      </c>
      <c r="S48" s="10">
        <v>60</v>
      </c>
      <c r="T48" s="49">
        <v>0.006876790830945559</v>
      </c>
      <c r="U48" s="10">
        <v>189</v>
      </c>
      <c r="V48" s="314">
        <v>0.010546875</v>
      </c>
      <c r="W48" s="73" t="s">
        <v>312</v>
      </c>
    </row>
    <row r="49" spans="1:23" ht="15">
      <c r="A49" s="206">
        <v>79</v>
      </c>
      <c r="B49" s="207" t="s">
        <v>80</v>
      </c>
      <c r="C49" s="10">
        <v>12</v>
      </c>
      <c r="D49" s="263">
        <v>0.0033879164313946925</v>
      </c>
      <c r="E49" s="10">
        <v>12</v>
      </c>
      <c r="F49" s="208">
        <v>0.002674392689993314</v>
      </c>
      <c r="G49" s="115">
        <v>1</v>
      </c>
      <c r="H49" s="263">
        <v>0.0008620689655172415</v>
      </c>
      <c r="I49" s="116">
        <v>0</v>
      </c>
      <c r="J49" s="10">
        <v>25</v>
      </c>
      <c r="K49" s="49">
        <v>0.0027188689505165853</v>
      </c>
      <c r="L49" s="10">
        <v>9</v>
      </c>
      <c r="M49" s="263">
        <v>0.003058103975535168</v>
      </c>
      <c r="N49" s="10">
        <v>6</v>
      </c>
      <c r="O49" s="208">
        <v>0.0013686131386861315</v>
      </c>
      <c r="P49" s="115">
        <v>2</v>
      </c>
      <c r="Q49" s="263">
        <v>0.001467351430667645</v>
      </c>
      <c r="R49" s="116">
        <v>0</v>
      </c>
      <c r="S49" s="10">
        <v>17</v>
      </c>
      <c r="T49" s="49">
        <v>0.0019484240687679083</v>
      </c>
      <c r="U49" s="10">
        <v>42</v>
      </c>
      <c r="V49" s="314">
        <v>0.00234375</v>
      </c>
      <c r="W49" s="73" t="s">
        <v>313</v>
      </c>
    </row>
    <row r="50" spans="1:23" ht="15">
      <c r="A50" s="206">
        <v>80</v>
      </c>
      <c r="B50" s="207" t="s">
        <v>81</v>
      </c>
      <c r="C50" s="10">
        <v>13</v>
      </c>
      <c r="D50" s="263">
        <v>0.0036702428006775835</v>
      </c>
      <c r="E50" s="10">
        <v>21</v>
      </c>
      <c r="F50" s="208">
        <v>0.0046801872074883</v>
      </c>
      <c r="G50" s="115">
        <v>5</v>
      </c>
      <c r="H50" s="263">
        <v>0.004310344827586207</v>
      </c>
      <c r="I50" s="116">
        <v>0</v>
      </c>
      <c r="J50" s="10">
        <v>39</v>
      </c>
      <c r="K50" s="49">
        <v>0.004241435562805873</v>
      </c>
      <c r="L50" s="10">
        <v>20</v>
      </c>
      <c r="M50" s="263">
        <v>0.006795786612300373</v>
      </c>
      <c r="N50" s="10">
        <v>20</v>
      </c>
      <c r="O50" s="208">
        <v>0.004562043795620438</v>
      </c>
      <c r="P50" s="115">
        <v>3</v>
      </c>
      <c r="Q50" s="263">
        <v>0.0022010271460014674</v>
      </c>
      <c r="R50" s="116">
        <v>0</v>
      </c>
      <c r="S50" s="10">
        <v>43</v>
      </c>
      <c r="T50" s="49">
        <v>0.004928366762177651</v>
      </c>
      <c r="U50" s="10">
        <v>82</v>
      </c>
      <c r="V50" s="314">
        <v>0.004575892857142857</v>
      </c>
      <c r="W50" s="73" t="s">
        <v>314</v>
      </c>
    </row>
    <row r="51" spans="1:23" ht="15">
      <c r="A51" s="206">
        <v>81</v>
      </c>
      <c r="B51" s="207" t="s">
        <v>82</v>
      </c>
      <c r="C51" s="10">
        <v>38</v>
      </c>
      <c r="D51" s="263">
        <v>0.010728402032749858</v>
      </c>
      <c r="E51" s="10">
        <v>51</v>
      </c>
      <c r="F51" s="208">
        <v>0.011366168932471584</v>
      </c>
      <c r="G51" s="115">
        <v>14</v>
      </c>
      <c r="H51" s="263">
        <v>0.01206896551724138</v>
      </c>
      <c r="I51" s="116">
        <v>0</v>
      </c>
      <c r="J51" s="10">
        <v>103</v>
      </c>
      <c r="K51" s="49">
        <v>0.011201740076128331</v>
      </c>
      <c r="L51" s="10">
        <v>22</v>
      </c>
      <c r="M51" s="263">
        <v>0.007475365273530411</v>
      </c>
      <c r="N51" s="10">
        <v>35</v>
      </c>
      <c r="O51" s="208">
        <v>0.007983576642335767</v>
      </c>
      <c r="P51" s="115">
        <v>8</v>
      </c>
      <c r="Q51" s="263">
        <v>0.00586940572267058</v>
      </c>
      <c r="R51" s="116">
        <v>0</v>
      </c>
      <c r="S51" s="10">
        <v>65</v>
      </c>
      <c r="T51" s="49">
        <v>0.0074498567335243545</v>
      </c>
      <c r="U51" s="10">
        <v>168</v>
      </c>
      <c r="V51" s="314">
        <v>0.009375</v>
      </c>
      <c r="W51" s="73" t="s">
        <v>315</v>
      </c>
    </row>
    <row r="52" spans="1:23" ht="28.5">
      <c r="A52" s="206">
        <v>82</v>
      </c>
      <c r="B52" s="207" t="s">
        <v>83</v>
      </c>
      <c r="C52" s="10">
        <v>2</v>
      </c>
      <c r="D52" s="263">
        <v>0.000564652738565782</v>
      </c>
      <c r="E52" s="10">
        <v>0</v>
      </c>
      <c r="F52" s="208">
        <v>0</v>
      </c>
      <c r="G52" s="115">
        <v>0</v>
      </c>
      <c r="H52" s="263">
        <v>0</v>
      </c>
      <c r="I52" s="116">
        <v>0</v>
      </c>
      <c r="J52" s="10">
        <v>2</v>
      </c>
      <c r="K52" s="49">
        <v>0.0002175095160413268</v>
      </c>
      <c r="L52" s="10">
        <v>0</v>
      </c>
      <c r="M52" s="263">
        <v>0</v>
      </c>
      <c r="N52" s="10">
        <v>1</v>
      </c>
      <c r="O52" s="208">
        <v>0.0002281021897810219</v>
      </c>
      <c r="P52" s="115">
        <v>1</v>
      </c>
      <c r="Q52" s="263">
        <v>0.0007336757153338225</v>
      </c>
      <c r="R52" s="116">
        <v>0</v>
      </c>
      <c r="S52" s="10">
        <v>2</v>
      </c>
      <c r="T52" s="49">
        <v>0.00022922636103151866</v>
      </c>
      <c r="U52" s="10">
        <v>4</v>
      </c>
      <c r="V52" s="314">
        <v>0.0002232142857142857</v>
      </c>
      <c r="W52" s="73" t="s">
        <v>316</v>
      </c>
    </row>
    <row r="53" spans="1:23" ht="42.75">
      <c r="A53" s="206">
        <v>83</v>
      </c>
      <c r="B53" s="207" t="s">
        <v>84</v>
      </c>
      <c r="C53" s="10">
        <v>12</v>
      </c>
      <c r="D53" s="263">
        <v>0.0033879164313946925</v>
      </c>
      <c r="E53" s="10">
        <v>19</v>
      </c>
      <c r="F53" s="208">
        <v>0.0042344550924894135</v>
      </c>
      <c r="G53" s="115">
        <v>3</v>
      </c>
      <c r="H53" s="263">
        <v>0.002586206896551724</v>
      </c>
      <c r="I53" s="116">
        <v>0</v>
      </c>
      <c r="J53" s="10">
        <v>34</v>
      </c>
      <c r="K53" s="49">
        <v>0.0036976617727025557</v>
      </c>
      <c r="L53" s="10">
        <v>13</v>
      </c>
      <c r="M53" s="263">
        <v>0.004417261297995243</v>
      </c>
      <c r="N53" s="10">
        <v>23</v>
      </c>
      <c r="O53" s="208">
        <v>0.005246350364963503</v>
      </c>
      <c r="P53" s="115">
        <v>3</v>
      </c>
      <c r="Q53" s="263">
        <v>0.0022010271460014674</v>
      </c>
      <c r="R53" s="116">
        <v>0</v>
      </c>
      <c r="S53" s="10">
        <v>39</v>
      </c>
      <c r="T53" s="49">
        <v>0.004469914040114613</v>
      </c>
      <c r="U53" s="10">
        <v>73</v>
      </c>
      <c r="V53" s="314">
        <v>0.0040736607142857146</v>
      </c>
      <c r="W53" s="73" t="s">
        <v>317</v>
      </c>
    </row>
    <row r="54" spans="1:23" ht="15">
      <c r="A54" s="206">
        <v>84</v>
      </c>
      <c r="B54" s="207" t="s">
        <v>85</v>
      </c>
      <c r="C54" s="10">
        <v>17</v>
      </c>
      <c r="D54" s="263">
        <v>0.004799548277809147</v>
      </c>
      <c r="E54" s="10">
        <v>15</v>
      </c>
      <c r="F54" s="208">
        <v>0.003342990862491643</v>
      </c>
      <c r="G54" s="115">
        <v>5</v>
      </c>
      <c r="H54" s="263">
        <v>0.004310344827586207</v>
      </c>
      <c r="I54" s="116">
        <v>0</v>
      </c>
      <c r="J54" s="10">
        <v>37</v>
      </c>
      <c r="K54" s="49">
        <v>0.004023926046764546</v>
      </c>
      <c r="L54" s="10">
        <v>11</v>
      </c>
      <c r="M54" s="263">
        <v>0.0037376826367652057</v>
      </c>
      <c r="N54" s="10">
        <v>11</v>
      </c>
      <c r="O54" s="208">
        <v>0.002509124087591241</v>
      </c>
      <c r="P54" s="115">
        <v>1</v>
      </c>
      <c r="Q54" s="263">
        <v>0.0007336757153338225</v>
      </c>
      <c r="R54" s="116">
        <v>0</v>
      </c>
      <c r="S54" s="10">
        <v>23</v>
      </c>
      <c r="T54" s="49">
        <v>0.0026361031518624643</v>
      </c>
      <c r="U54" s="10">
        <v>60</v>
      </c>
      <c r="V54" s="314">
        <v>0.0033482142857142855</v>
      </c>
      <c r="W54" s="73" t="s">
        <v>318</v>
      </c>
    </row>
    <row r="55" spans="1:23" ht="28.5">
      <c r="A55" s="206">
        <v>85</v>
      </c>
      <c r="B55" s="207" t="s">
        <v>86</v>
      </c>
      <c r="C55" s="10">
        <v>15</v>
      </c>
      <c r="D55" s="263">
        <v>0.004234895539243365</v>
      </c>
      <c r="E55" s="10">
        <v>16</v>
      </c>
      <c r="F55" s="208">
        <v>0.0035658569199910855</v>
      </c>
      <c r="G55" s="115">
        <v>7</v>
      </c>
      <c r="H55" s="263">
        <v>0.00603448275862069</v>
      </c>
      <c r="I55" s="116">
        <v>0</v>
      </c>
      <c r="J55" s="10">
        <v>38</v>
      </c>
      <c r="K55" s="49">
        <v>0.0041326808047852095</v>
      </c>
      <c r="L55" s="10">
        <v>5</v>
      </c>
      <c r="M55" s="263">
        <v>0.0016989466530750931</v>
      </c>
      <c r="N55" s="10">
        <v>19</v>
      </c>
      <c r="O55" s="208">
        <v>0.004333941605839416</v>
      </c>
      <c r="P55" s="115">
        <v>3</v>
      </c>
      <c r="Q55" s="263">
        <v>0.0022010271460014674</v>
      </c>
      <c r="R55" s="116">
        <v>0</v>
      </c>
      <c r="S55" s="10">
        <v>27</v>
      </c>
      <c r="T55" s="49">
        <v>0.0030945558739255015</v>
      </c>
      <c r="U55" s="10">
        <v>65</v>
      </c>
      <c r="V55" s="314">
        <v>0.003627232142857143</v>
      </c>
      <c r="W55" s="73" t="s">
        <v>319</v>
      </c>
    </row>
    <row r="56" spans="1:23" ht="15">
      <c r="A56" s="206">
        <v>89</v>
      </c>
      <c r="B56" s="207" t="s">
        <v>87</v>
      </c>
      <c r="C56" s="10">
        <v>7</v>
      </c>
      <c r="D56" s="263">
        <v>0.001976284584980237</v>
      </c>
      <c r="E56" s="10">
        <v>17</v>
      </c>
      <c r="F56" s="208">
        <v>0.0037887229774905286</v>
      </c>
      <c r="G56" s="115">
        <v>2</v>
      </c>
      <c r="H56" s="263">
        <v>0.001724137931034483</v>
      </c>
      <c r="I56" s="116">
        <v>0</v>
      </c>
      <c r="J56" s="10">
        <v>26</v>
      </c>
      <c r="K56" s="49">
        <v>0.0028276237085372484</v>
      </c>
      <c r="L56" s="10">
        <v>5</v>
      </c>
      <c r="M56" s="263">
        <v>0.0016989466530750931</v>
      </c>
      <c r="N56" s="10">
        <v>11</v>
      </c>
      <c r="O56" s="208">
        <v>0.002509124087591241</v>
      </c>
      <c r="P56" s="115">
        <v>3</v>
      </c>
      <c r="Q56" s="263">
        <v>0.0022010271460014674</v>
      </c>
      <c r="R56" s="116">
        <v>0</v>
      </c>
      <c r="S56" s="10">
        <v>19</v>
      </c>
      <c r="T56" s="49">
        <v>0.002177650429799427</v>
      </c>
      <c r="U56" s="10">
        <v>45</v>
      </c>
      <c r="V56" s="314">
        <v>0.0025111607142857145</v>
      </c>
      <c r="W56" s="73" t="s">
        <v>320</v>
      </c>
    </row>
    <row r="57" spans="1:23" ht="15.75" thickBot="1">
      <c r="A57" s="210">
        <v>99</v>
      </c>
      <c r="B57" s="211" t="s">
        <v>88</v>
      </c>
      <c r="C57" s="11">
        <v>189</v>
      </c>
      <c r="D57" s="267">
        <v>0.0533596837944664</v>
      </c>
      <c r="E57" s="11">
        <v>276</v>
      </c>
      <c r="F57" s="212">
        <v>0.061511031869846224</v>
      </c>
      <c r="G57" s="117">
        <v>52</v>
      </c>
      <c r="H57" s="267">
        <v>0.04482758620689655</v>
      </c>
      <c r="I57" s="118">
        <v>0</v>
      </c>
      <c r="J57" s="11">
        <v>517</v>
      </c>
      <c r="K57" s="50">
        <v>0.05622620989668297</v>
      </c>
      <c r="L57" s="11">
        <v>174</v>
      </c>
      <c r="M57" s="267">
        <v>0.059123343527013254</v>
      </c>
      <c r="N57" s="11">
        <v>250</v>
      </c>
      <c r="O57" s="212">
        <v>0.057025547445255474</v>
      </c>
      <c r="P57" s="117">
        <v>90</v>
      </c>
      <c r="Q57" s="267">
        <v>0.06603081438004402</v>
      </c>
      <c r="R57" s="118">
        <v>6</v>
      </c>
      <c r="S57" s="11">
        <v>520</v>
      </c>
      <c r="T57" s="50">
        <v>0.059598853868194836</v>
      </c>
      <c r="U57" s="11">
        <v>1037</v>
      </c>
      <c r="V57" s="315">
        <v>0.057868303571428574</v>
      </c>
      <c r="W57" s="73" t="s">
        <v>321</v>
      </c>
    </row>
    <row r="58" spans="1:23" ht="15.75" thickBot="1">
      <c r="A58" s="353" t="s">
        <v>89</v>
      </c>
      <c r="B58" s="369"/>
      <c r="C58" s="44">
        <v>3542</v>
      </c>
      <c r="D58" s="66">
        <v>1</v>
      </c>
      <c r="E58" s="44">
        <v>4487</v>
      </c>
      <c r="F58" s="65">
        <v>1</v>
      </c>
      <c r="G58" s="122">
        <v>1160</v>
      </c>
      <c r="H58" s="66">
        <v>1</v>
      </c>
      <c r="I58" s="105">
        <v>6</v>
      </c>
      <c r="J58" s="44">
        <v>9195</v>
      </c>
      <c r="K58" s="13">
        <v>1</v>
      </c>
      <c r="L58" s="44">
        <v>2943</v>
      </c>
      <c r="M58" s="66">
        <v>1</v>
      </c>
      <c r="N58" s="44">
        <v>4384</v>
      </c>
      <c r="O58" s="65">
        <v>1</v>
      </c>
      <c r="P58" s="122">
        <v>1363</v>
      </c>
      <c r="Q58" s="66">
        <v>1</v>
      </c>
      <c r="R58" s="105">
        <v>35</v>
      </c>
      <c r="S58" s="44">
        <v>8725</v>
      </c>
      <c r="T58" s="13">
        <v>1</v>
      </c>
      <c r="U58" s="44">
        <v>17920</v>
      </c>
      <c r="V58" s="316">
        <v>1</v>
      </c>
      <c r="W58" s="73" t="s">
        <v>116</v>
      </c>
    </row>
    <row r="59" spans="1:22" ht="15">
      <c r="A59" s="276"/>
      <c r="B59" s="88"/>
      <c r="C59" s="260"/>
      <c r="D59" s="277"/>
      <c r="E59" s="260"/>
      <c r="F59" s="277"/>
      <c r="G59" s="260"/>
      <c r="H59" s="277"/>
      <c r="I59" s="260"/>
      <c r="J59" s="260"/>
      <c r="K59" s="234"/>
      <c r="L59" s="260"/>
      <c r="M59" s="277"/>
      <c r="N59" s="260"/>
      <c r="O59" s="277"/>
      <c r="P59" s="260"/>
      <c r="Q59" s="277"/>
      <c r="R59" s="260"/>
      <c r="S59" s="260"/>
      <c r="T59" s="234"/>
      <c r="U59" s="74"/>
      <c r="V59" s="74"/>
    </row>
    <row r="60" spans="1:22" ht="15">
      <c r="A60" s="89" t="s">
        <v>95</v>
      </c>
      <c r="B60" s="74"/>
      <c r="C60" s="74">
        <f aca="true" t="shared" si="0" ref="C60:T60">SUM(C6:C57)</f>
        <v>3542</v>
      </c>
      <c r="D60" s="329">
        <f t="shared" si="0"/>
        <v>1.0000000000000002</v>
      </c>
      <c r="E60" s="74">
        <f t="shared" si="0"/>
        <v>4487</v>
      </c>
      <c r="F60" s="329">
        <f t="shared" si="0"/>
        <v>1</v>
      </c>
      <c r="G60" s="74">
        <f t="shared" si="0"/>
        <v>1160</v>
      </c>
      <c r="H60" s="329">
        <f t="shared" si="0"/>
        <v>0.9999999999999997</v>
      </c>
      <c r="I60" s="74">
        <f t="shared" si="0"/>
        <v>6</v>
      </c>
      <c r="J60" s="74">
        <f t="shared" si="0"/>
        <v>9195</v>
      </c>
      <c r="K60" s="325">
        <f t="shared" si="0"/>
        <v>1</v>
      </c>
      <c r="L60" s="74">
        <f t="shared" si="0"/>
        <v>2943</v>
      </c>
      <c r="M60" s="329">
        <f t="shared" si="0"/>
        <v>1.0000000000000004</v>
      </c>
      <c r="N60" s="74">
        <f t="shared" si="0"/>
        <v>4384</v>
      </c>
      <c r="O60" s="329">
        <f t="shared" si="0"/>
        <v>0.9997718978102185</v>
      </c>
      <c r="P60" s="74">
        <f t="shared" si="0"/>
        <v>1363</v>
      </c>
      <c r="Q60" s="329">
        <f t="shared" si="0"/>
        <v>0.9999999999999997</v>
      </c>
      <c r="R60" s="74">
        <f t="shared" si="0"/>
        <v>35</v>
      </c>
      <c r="S60" s="74">
        <f t="shared" si="0"/>
        <v>8725</v>
      </c>
      <c r="T60" s="325">
        <f t="shared" si="0"/>
        <v>0.9998853868194842</v>
      </c>
      <c r="U60" s="306">
        <f>SUM(U6:U57)</f>
        <v>17920</v>
      </c>
      <c r="V60" s="325">
        <f>SUM(V6:V57)</f>
        <v>0.9999441964285715</v>
      </c>
    </row>
    <row r="61" spans="1:22" ht="15">
      <c r="A61" s="90" t="s">
        <v>96</v>
      </c>
      <c r="B61" s="74"/>
      <c r="C61" s="74"/>
      <c r="D61" s="285"/>
      <c r="E61" s="74"/>
      <c r="F61" s="285"/>
      <c r="G61" s="74"/>
      <c r="H61" s="285"/>
      <c r="I61" s="74"/>
      <c r="J61" s="74"/>
      <c r="K61" s="14"/>
      <c r="L61" s="74"/>
      <c r="M61" s="285"/>
      <c r="N61" s="74"/>
      <c r="O61" s="285"/>
      <c r="P61" s="74"/>
      <c r="Q61" s="285"/>
      <c r="R61" s="74"/>
      <c r="S61" s="74"/>
      <c r="T61" s="14"/>
      <c r="U61" s="74"/>
      <c r="V61" s="74"/>
    </row>
    <row r="62" spans="1:22" ht="15">
      <c r="A62" s="41"/>
      <c r="B62" s="41"/>
      <c r="C62" s="41"/>
      <c r="D62" s="286"/>
      <c r="E62" s="41"/>
      <c r="F62" s="286"/>
      <c r="G62" s="41"/>
      <c r="H62" s="286"/>
      <c r="I62" s="41"/>
      <c r="J62" s="41"/>
      <c r="K62" s="15"/>
      <c r="L62" s="41"/>
      <c r="M62" s="286"/>
      <c r="N62" s="41"/>
      <c r="O62" s="286"/>
      <c r="P62" s="41"/>
      <c r="Q62" s="286"/>
      <c r="R62" s="41"/>
      <c r="S62" s="41"/>
      <c r="T62" s="15"/>
      <c r="U62" s="41"/>
      <c r="V62" s="41"/>
    </row>
    <row r="63" spans="1:22" ht="15">
      <c r="A63" s="74"/>
      <c r="B63" s="74"/>
      <c r="C63" s="74"/>
      <c r="D63" s="285"/>
      <c r="E63" s="74"/>
      <c r="F63" s="285"/>
      <c r="G63" s="74"/>
      <c r="H63" s="285"/>
      <c r="I63" s="74"/>
      <c r="J63" s="74"/>
      <c r="K63" s="14"/>
      <c r="L63" s="74"/>
      <c r="M63" s="285"/>
      <c r="N63" s="74"/>
      <c r="O63" s="285"/>
      <c r="P63" s="74"/>
      <c r="Q63" s="285"/>
      <c r="R63" s="74"/>
      <c r="S63" s="74"/>
      <c r="T63" s="14"/>
      <c r="U63" s="74"/>
      <c r="V63" s="74"/>
    </row>
  </sheetData>
  <sheetProtection/>
  <mergeCells count="17">
    <mergeCell ref="S3:T4"/>
    <mergeCell ref="P4:Q4"/>
    <mergeCell ref="A1:V1"/>
    <mergeCell ref="A2:A5"/>
    <mergeCell ref="B2:B5"/>
    <mergeCell ref="C2:K2"/>
    <mergeCell ref="L2:T2"/>
    <mergeCell ref="U2:V4"/>
    <mergeCell ref="C3:I3"/>
    <mergeCell ref="J3:K4"/>
    <mergeCell ref="L3:R3"/>
    <mergeCell ref="A58:B58"/>
    <mergeCell ref="C4:D4"/>
    <mergeCell ref="E4:F4"/>
    <mergeCell ref="G4:H4"/>
    <mergeCell ref="L4:M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2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7" width="10.00390625" style="69" customWidth="1"/>
    <col min="18" max="16384" width="11.421875" style="69" customWidth="1"/>
  </cols>
  <sheetData>
    <row r="1" spans="1:17" ht="24.75" customHeight="1" thickBot="1" thickTop="1">
      <c r="A1" s="355" t="s">
        <v>422</v>
      </c>
      <c r="B1" s="356"/>
      <c r="C1" s="356"/>
      <c r="D1" s="356"/>
      <c r="E1" s="356"/>
      <c r="F1" s="356"/>
      <c r="G1" s="356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9.5" customHeight="1" thickBot="1" thickTop="1">
      <c r="A2" s="339" t="s">
        <v>32</v>
      </c>
      <c r="B2" s="342" t="s">
        <v>33</v>
      </c>
      <c r="C2" s="387" t="s">
        <v>99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</row>
    <row r="3" spans="1:17" ht="19.5" customHeight="1" thickBot="1">
      <c r="A3" s="340"/>
      <c r="B3" s="343"/>
      <c r="C3" s="390" t="s">
        <v>100</v>
      </c>
      <c r="D3" s="391"/>
      <c r="E3" s="391"/>
      <c r="F3" s="391"/>
      <c r="G3" s="391"/>
      <c r="H3" s="334" t="s">
        <v>101</v>
      </c>
      <c r="I3" s="391"/>
      <c r="J3" s="391"/>
      <c r="K3" s="391"/>
      <c r="L3" s="391"/>
      <c r="M3" s="334" t="s">
        <v>102</v>
      </c>
      <c r="N3" s="391"/>
      <c r="O3" s="391"/>
      <c r="P3" s="391"/>
      <c r="Q3" s="392"/>
    </row>
    <row r="4" spans="1:17" ht="19.5" customHeight="1" thickBot="1">
      <c r="A4" s="340"/>
      <c r="B4" s="343"/>
      <c r="C4" s="393" t="s">
        <v>103</v>
      </c>
      <c r="D4" s="394"/>
      <c r="E4" s="394"/>
      <c r="F4" s="395"/>
      <c r="G4" s="396" t="s">
        <v>89</v>
      </c>
      <c r="H4" s="393" t="s">
        <v>103</v>
      </c>
      <c r="I4" s="394"/>
      <c r="J4" s="394"/>
      <c r="K4" s="395"/>
      <c r="L4" s="396" t="s">
        <v>89</v>
      </c>
      <c r="M4" s="393" t="s">
        <v>103</v>
      </c>
      <c r="N4" s="394"/>
      <c r="O4" s="394"/>
      <c r="P4" s="395"/>
      <c r="Q4" s="396" t="s">
        <v>89</v>
      </c>
    </row>
    <row r="5" spans="1:17" ht="24.75" customHeight="1" thickBot="1">
      <c r="A5" s="341"/>
      <c r="B5" s="344"/>
      <c r="C5" s="309" t="s">
        <v>91</v>
      </c>
      <c r="D5" s="311" t="s">
        <v>92</v>
      </c>
      <c r="E5" s="311" t="s">
        <v>93</v>
      </c>
      <c r="F5" s="312" t="s">
        <v>94</v>
      </c>
      <c r="G5" s="397"/>
      <c r="H5" s="309" t="s">
        <v>91</v>
      </c>
      <c r="I5" s="311" t="s">
        <v>92</v>
      </c>
      <c r="J5" s="311" t="s">
        <v>93</v>
      </c>
      <c r="K5" s="312" t="s">
        <v>94</v>
      </c>
      <c r="L5" s="397"/>
      <c r="M5" s="309" t="s">
        <v>91</v>
      </c>
      <c r="N5" s="311" t="s">
        <v>92</v>
      </c>
      <c r="O5" s="310" t="s">
        <v>93</v>
      </c>
      <c r="P5" s="312" t="s">
        <v>94</v>
      </c>
      <c r="Q5" s="397"/>
    </row>
    <row r="6" spans="1:18" ht="15">
      <c r="A6" s="289" t="s">
        <v>36</v>
      </c>
      <c r="B6" s="203" t="s">
        <v>37</v>
      </c>
      <c r="C6" s="59">
        <f>_xlfn.IFERROR(VLOOKUP(R6,'[1]Sheet1'!$A$176:$Q$228,2,FALSE),0)</f>
        <v>75</v>
      </c>
      <c r="D6" s="96">
        <f>_xlfn.IFERROR(VLOOKUP(R6,'[1]Sheet1'!$A$176:$Q$228,3,FALSE),0)</f>
        <v>62</v>
      </c>
      <c r="E6" s="97">
        <f>_xlfn.IFERROR(VLOOKUP(R6,'[1]Sheet1'!$A$176:$Q$228,4,FALSE),0)</f>
        <v>11</v>
      </c>
      <c r="F6" s="98">
        <f>_xlfn.IFERROR(VLOOKUP(R6,'[1]Sheet1'!$A$176:$Q$228,5,FALSE),0)</f>
        <v>1</v>
      </c>
      <c r="G6" s="59">
        <f>_xlfn.IFERROR(VLOOKUP(R6,'[1]Sheet1'!$A$176:$Q$228,6,FALSE),0)</f>
        <v>149</v>
      </c>
      <c r="H6" s="59">
        <f>_xlfn.IFERROR(VLOOKUP(R6,'[1]Sheet1'!$A$176:$Q$228,7,FALSE),0)</f>
        <v>260</v>
      </c>
      <c r="I6" s="96">
        <f>_xlfn.IFERROR(VLOOKUP(R6,'[1]Sheet1'!$A$176:$Q$228,8,FALSE),0)</f>
        <v>360</v>
      </c>
      <c r="J6" s="97">
        <f>_xlfn.IFERROR(VLOOKUP(R6,'[1]Sheet1'!$A$176:$Q$228,9,FALSE),0)</f>
        <v>94</v>
      </c>
      <c r="K6" s="98">
        <f>_xlfn.IFERROR(VLOOKUP(R6,'[1]Sheet1'!$A$176:$Q$228,10,FALSE),0)</f>
        <v>3</v>
      </c>
      <c r="L6" s="59">
        <f>_xlfn.IFERROR(VLOOKUP(R6,'[1]Sheet1'!$A$176:$Q$228,11,FALSE),0)</f>
        <v>717</v>
      </c>
      <c r="M6" s="59">
        <f>_xlfn.IFERROR(VLOOKUP(R6,'[1]Sheet1'!$A$176:$Q$228,12,FALSE),0)</f>
        <v>84</v>
      </c>
      <c r="N6" s="96">
        <f>_xlfn.IFERROR(VLOOKUP(R6,'[1]Sheet1'!$A$176:$Q$228,13,FALSE),0)</f>
        <v>135</v>
      </c>
      <c r="O6" s="97">
        <f>_xlfn.IFERROR(VLOOKUP(R6,'[1]Sheet1'!$A$176:$Q$228,14,FALSE),0)</f>
        <v>46</v>
      </c>
      <c r="P6" s="98">
        <f>_xlfn.IFERROR(VLOOKUP(R6,'[1]Sheet1'!$A$176:$Q$228,15,FALSE),0)</f>
        <v>2</v>
      </c>
      <c r="Q6" s="114">
        <f>_xlfn.IFERROR(VLOOKUP(R6,'[1]Sheet1'!$A$176:$Q$228,16,FALSE),0)</f>
        <v>267</v>
      </c>
      <c r="R6" s="73" t="s">
        <v>270</v>
      </c>
    </row>
    <row r="7" spans="1:18" ht="15">
      <c r="A7" s="206">
        <v>10</v>
      </c>
      <c r="B7" s="207" t="s">
        <v>38</v>
      </c>
      <c r="C7" s="10">
        <f>_xlfn.IFERROR(VLOOKUP(R7,'[1]Sheet1'!$A$176:$Q$228,2,FALSE),0)</f>
        <v>1</v>
      </c>
      <c r="D7" s="7">
        <f>_xlfn.IFERROR(VLOOKUP(R7,'[1]Sheet1'!$A$176:$Q$228,3,FALSE),0)</f>
        <v>2</v>
      </c>
      <c r="E7" s="99">
        <f>_xlfn.IFERROR(VLOOKUP(R7,'[1]Sheet1'!$A$176:$Q$228,4,FALSE),0)</f>
        <v>0</v>
      </c>
      <c r="F7" s="100">
        <f>_xlfn.IFERROR(VLOOKUP(R7,'[1]Sheet1'!$A$176:$Q$228,5,FALSE),0)</f>
        <v>0</v>
      </c>
      <c r="G7" s="10">
        <f>_xlfn.IFERROR(VLOOKUP(R7,'[1]Sheet1'!$A$176:$Q$228,6,FALSE),0)</f>
        <v>3</v>
      </c>
      <c r="H7" s="10">
        <f>_xlfn.IFERROR(VLOOKUP(R7,'[1]Sheet1'!$A$176:$Q$228,7,FALSE),0)</f>
        <v>1</v>
      </c>
      <c r="I7" s="7">
        <f>_xlfn.IFERROR(VLOOKUP(R7,'[1]Sheet1'!$A$176:$Q$228,8,FALSE),0)</f>
        <v>1</v>
      </c>
      <c r="J7" s="99">
        <f>_xlfn.IFERROR(VLOOKUP(R7,'[1]Sheet1'!$A$176:$Q$228,9,FALSE),0)</f>
        <v>0</v>
      </c>
      <c r="K7" s="100">
        <f>_xlfn.IFERROR(VLOOKUP(R7,'[1]Sheet1'!$A$176:$Q$228,10,FALSE),0)</f>
        <v>0</v>
      </c>
      <c r="L7" s="10">
        <f>_xlfn.IFERROR(VLOOKUP(R7,'[1]Sheet1'!$A$176:$Q$228,11,FALSE),0)</f>
        <v>2</v>
      </c>
      <c r="M7" s="10">
        <f>_xlfn.IFERROR(VLOOKUP(R7,'[1]Sheet1'!$A$176:$Q$228,12,FALSE),0)</f>
        <v>0</v>
      </c>
      <c r="N7" s="7">
        <f>_xlfn.IFERROR(VLOOKUP(R7,'[1]Sheet1'!$A$176:$Q$228,13,FALSE),0)</f>
        <v>0</v>
      </c>
      <c r="O7" s="99">
        <f>_xlfn.IFERROR(VLOOKUP(R7,'[1]Sheet1'!$A$176:$Q$228,14,FALSE),0)</f>
        <v>0</v>
      </c>
      <c r="P7" s="100">
        <f>_xlfn.IFERROR(VLOOKUP(R7,'[1]Sheet1'!$A$176:$Q$228,15,FALSE),0)</f>
        <v>0</v>
      </c>
      <c r="Q7" s="116">
        <f>_xlfn.IFERROR(VLOOKUP(R7,'[1]Sheet1'!$A$176:$Q$228,16,FALSE),0)</f>
        <v>0</v>
      </c>
      <c r="R7" s="73" t="s">
        <v>271</v>
      </c>
    </row>
    <row r="8" spans="1:18" ht="28.5">
      <c r="A8" s="206">
        <v>11</v>
      </c>
      <c r="B8" s="207" t="s">
        <v>39</v>
      </c>
      <c r="C8" s="10">
        <f>_xlfn.IFERROR(VLOOKUP(R8,'[1]Sheet1'!$A$176:$Q$228,2,FALSE),0)</f>
        <v>0</v>
      </c>
      <c r="D8" s="7">
        <f>_xlfn.IFERROR(VLOOKUP(R8,'[1]Sheet1'!$A$176:$Q$228,3,FALSE),0)</f>
        <v>0</v>
      </c>
      <c r="E8" s="99">
        <f>_xlfn.IFERROR(VLOOKUP(R8,'[1]Sheet1'!$A$176:$Q$228,4,FALSE),0)</f>
        <v>0</v>
      </c>
      <c r="F8" s="100">
        <f>_xlfn.IFERROR(VLOOKUP(R8,'[1]Sheet1'!$A$176:$Q$228,5,FALSE),0)</f>
        <v>0</v>
      </c>
      <c r="G8" s="10">
        <f>_xlfn.IFERROR(VLOOKUP(R8,'[1]Sheet1'!$A$176:$Q$228,6,FALSE),0)</f>
        <v>0</v>
      </c>
      <c r="H8" s="10">
        <f>_xlfn.IFERROR(VLOOKUP(R8,'[1]Sheet1'!$A$176:$Q$228,7,FALSE),0)</f>
        <v>0</v>
      </c>
      <c r="I8" s="7">
        <f>_xlfn.IFERROR(VLOOKUP(R8,'[1]Sheet1'!$A$176:$Q$228,8,FALSE),0)</f>
        <v>1</v>
      </c>
      <c r="J8" s="99">
        <f>_xlfn.IFERROR(VLOOKUP(R8,'[1]Sheet1'!$A$176:$Q$228,9,FALSE),0)</f>
        <v>0</v>
      </c>
      <c r="K8" s="100">
        <f>_xlfn.IFERROR(VLOOKUP(R8,'[1]Sheet1'!$A$176:$Q$228,10,FALSE),0)</f>
        <v>0</v>
      </c>
      <c r="L8" s="10">
        <f>_xlfn.IFERROR(VLOOKUP(R8,'[1]Sheet1'!$A$176:$Q$228,11,FALSE),0)</f>
        <v>1</v>
      </c>
      <c r="M8" s="10">
        <f>_xlfn.IFERROR(VLOOKUP(R8,'[1]Sheet1'!$A$176:$Q$228,12,FALSE),0)</f>
        <v>0</v>
      </c>
      <c r="N8" s="7">
        <f>_xlfn.IFERROR(VLOOKUP(R8,'[1]Sheet1'!$A$176:$Q$228,13,FALSE),0)</f>
        <v>0</v>
      </c>
      <c r="O8" s="99">
        <f>_xlfn.IFERROR(VLOOKUP(R8,'[1]Sheet1'!$A$176:$Q$228,14,FALSE),0)</f>
        <v>0</v>
      </c>
      <c r="P8" s="100">
        <f>_xlfn.IFERROR(VLOOKUP(R8,'[1]Sheet1'!$A$176:$Q$228,15,FALSE),0)</f>
        <v>0</v>
      </c>
      <c r="Q8" s="116">
        <f>_xlfn.IFERROR(VLOOKUP(R8,'[1]Sheet1'!$A$176:$Q$228,16,FALSE),0)</f>
        <v>0</v>
      </c>
      <c r="R8" s="73" t="s">
        <v>272</v>
      </c>
    </row>
    <row r="9" spans="1:18" ht="15">
      <c r="A9" s="206">
        <v>12</v>
      </c>
      <c r="B9" s="207" t="s">
        <v>40</v>
      </c>
      <c r="C9" s="10">
        <f>_xlfn.IFERROR(VLOOKUP(R9,'[1]Sheet1'!$A$176:$Q$228,2,FALSE),0)</f>
        <v>0</v>
      </c>
      <c r="D9" s="7">
        <f>_xlfn.IFERROR(VLOOKUP(R9,'[1]Sheet1'!$A$176:$Q$228,3,FALSE),0)</f>
        <v>0</v>
      </c>
      <c r="E9" s="99">
        <f>_xlfn.IFERROR(VLOOKUP(R9,'[1]Sheet1'!$A$176:$Q$228,4,FALSE),0)</f>
        <v>0</v>
      </c>
      <c r="F9" s="100">
        <f>_xlfn.IFERROR(VLOOKUP(R9,'[1]Sheet1'!$A$176:$Q$228,5,FALSE),0)</f>
        <v>0</v>
      </c>
      <c r="G9" s="10">
        <f>_xlfn.IFERROR(VLOOKUP(R9,'[1]Sheet1'!$A$176:$Q$228,6,FALSE),0)</f>
        <v>0</v>
      </c>
      <c r="H9" s="10">
        <f>_xlfn.IFERROR(VLOOKUP(R9,'[1]Sheet1'!$A$176:$Q$228,7,FALSE),0)</f>
        <v>0</v>
      </c>
      <c r="I9" s="7">
        <f>_xlfn.IFERROR(VLOOKUP(R9,'[1]Sheet1'!$A$176:$Q$228,8,FALSE),0)</f>
        <v>0</v>
      </c>
      <c r="J9" s="99">
        <f>_xlfn.IFERROR(VLOOKUP(R9,'[1]Sheet1'!$A$176:$Q$228,9,FALSE),0)</f>
        <v>0</v>
      </c>
      <c r="K9" s="100">
        <f>_xlfn.IFERROR(VLOOKUP(R9,'[1]Sheet1'!$A$176:$Q$228,10,FALSE),0)</f>
        <v>0</v>
      </c>
      <c r="L9" s="10">
        <f>_xlfn.IFERROR(VLOOKUP(R9,'[1]Sheet1'!$A$176:$Q$228,11,FALSE),0)</f>
        <v>0</v>
      </c>
      <c r="M9" s="10">
        <f>_xlfn.IFERROR(VLOOKUP(R9,'[1]Sheet1'!$A$176:$Q$228,12,FALSE),0)</f>
        <v>0</v>
      </c>
      <c r="N9" s="7">
        <f>_xlfn.IFERROR(VLOOKUP(R9,'[1]Sheet1'!$A$176:$Q$228,13,FALSE),0)</f>
        <v>0</v>
      </c>
      <c r="O9" s="99">
        <f>_xlfn.IFERROR(VLOOKUP(R9,'[1]Sheet1'!$A$176:$Q$228,14,FALSE),0)</f>
        <v>0</v>
      </c>
      <c r="P9" s="100">
        <f>_xlfn.IFERROR(VLOOKUP(R9,'[1]Sheet1'!$A$176:$Q$228,15,FALSE),0)</f>
        <v>0</v>
      </c>
      <c r="Q9" s="116">
        <f>_xlfn.IFERROR(VLOOKUP(R9,'[1]Sheet1'!$A$176:$Q$228,16,FALSE),0)</f>
        <v>0</v>
      </c>
      <c r="R9" s="73" t="s">
        <v>273</v>
      </c>
    </row>
    <row r="10" spans="1:18" ht="15">
      <c r="A10" s="206">
        <v>13</v>
      </c>
      <c r="B10" s="207" t="s">
        <v>41</v>
      </c>
      <c r="C10" s="10">
        <f>_xlfn.IFERROR(VLOOKUP(R10,'[1]Sheet1'!$A$176:$Q$228,2,FALSE),0)</f>
        <v>0</v>
      </c>
      <c r="D10" s="7">
        <f>_xlfn.IFERROR(VLOOKUP(R10,'[1]Sheet1'!$A$176:$Q$228,3,FALSE),0)</f>
        <v>0</v>
      </c>
      <c r="E10" s="99">
        <f>_xlfn.IFERROR(VLOOKUP(R10,'[1]Sheet1'!$A$176:$Q$228,4,FALSE),0)</f>
        <v>0</v>
      </c>
      <c r="F10" s="100">
        <f>_xlfn.IFERROR(VLOOKUP(R10,'[1]Sheet1'!$A$176:$Q$228,5,FALSE),0)</f>
        <v>0</v>
      </c>
      <c r="G10" s="10">
        <f>_xlfn.IFERROR(VLOOKUP(R10,'[1]Sheet1'!$A$176:$Q$228,6,FALSE),0)</f>
        <v>0</v>
      </c>
      <c r="H10" s="10">
        <f>_xlfn.IFERROR(VLOOKUP(R10,'[1]Sheet1'!$A$176:$Q$228,7,FALSE),0)</f>
        <v>0</v>
      </c>
      <c r="I10" s="7">
        <f>_xlfn.IFERROR(VLOOKUP(R10,'[1]Sheet1'!$A$176:$Q$228,8,FALSE),0)</f>
        <v>0</v>
      </c>
      <c r="J10" s="99">
        <f>_xlfn.IFERROR(VLOOKUP(R10,'[1]Sheet1'!$A$176:$Q$228,9,FALSE),0)</f>
        <v>0</v>
      </c>
      <c r="K10" s="100">
        <f>_xlfn.IFERROR(VLOOKUP(R10,'[1]Sheet1'!$A$176:$Q$228,10,FALSE),0)</f>
        <v>0</v>
      </c>
      <c r="L10" s="10">
        <f>_xlfn.IFERROR(VLOOKUP(R10,'[1]Sheet1'!$A$176:$Q$228,11,FALSE),0)</f>
        <v>0</v>
      </c>
      <c r="M10" s="10">
        <f>_xlfn.IFERROR(VLOOKUP(R10,'[1]Sheet1'!$A$176:$Q$228,12,FALSE),0)</f>
        <v>0</v>
      </c>
      <c r="N10" s="7">
        <f>_xlfn.IFERROR(VLOOKUP(R10,'[1]Sheet1'!$A$176:$Q$228,13,FALSE),0)</f>
        <v>0</v>
      </c>
      <c r="O10" s="99">
        <f>_xlfn.IFERROR(VLOOKUP(R10,'[1]Sheet1'!$A$176:$Q$228,14,FALSE),0)</f>
        <v>0</v>
      </c>
      <c r="P10" s="100">
        <f>_xlfn.IFERROR(VLOOKUP(R10,'[1]Sheet1'!$A$176:$Q$228,15,FALSE),0)</f>
        <v>0</v>
      </c>
      <c r="Q10" s="116">
        <f>_xlfn.IFERROR(VLOOKUP(R10,'[1]Sheet1'!$A$176:$Q$228,16,FALSE),0)</f>
        <v>0</v>
      </c>
      <c r="R10" s="73" t="s">
        <v>274</v>
      </c>
    </row>
    <row r="11" spans="1:18" ht="15">
      <c r="A11" s="206">
        <v>14</v>
      </c>
      <c r="B11" s="207" t="s">
        <v>42</v>
      </c>
      <c r="C11" s="10">
        <f>_xlfn.IFERROR(VLOOKUP(R11,'[1]Sheet1'!$A$176:$Q$228,2,FALSE),0)</f>
        <v>0</v>
      </c>
      <c r="D11" s="7">
        <f>_xlfn.IFERROR(VLOOKUP(R11,'[1]Sheet1'!$A$176:$Q$228,3,FALSE),0)</f>
        <v>0</v>
      </c>
      <c r="E11" s="99">
        <f>_xlfn.IFERROR(VLOOKUP(R11,'[1]Sheet1'!$A$176:$Q$228,4,FALSE),0)</f>
        <v>1</v>
      </c>
      <c r="F11" s="100">
        <f>_xlfn.IFERROR(VLOOKUP(R11,'[1]Sheet1'!$A$176:$Q$228,5,FALSE),0)</f>
        <v>0</v>
      </c>
      <c r="G11" s="10">
        <f>_xlfn.IFERROR(VLOOKUP(R11,'[1]Sheet1'!$A$176:$Q$228,6,FALSE),0)</f>
        <v>1</v>
      </c>
      <c r="H11" s="10">
        <f>_xlfn.IFERROR(VLOOKUP(R11,'[1]Sheet1'!$A$176:$Q$228,7,FALSE),0)</f>
        <v>1</v>
      </c>
      <c r="I11" s="7">
        <f>_xlfn.IFERROR(VLOOKUP(R11,'[1]Sheet1'!$A$176:$Q$228,8,FALSE),0)</f>
        <v>0</v>
      </c>
      <c r="J11" s="99">
        <f>_xlfn.IFERROR(VLOOKUP(R11,'[1]Sheet1'!$A$176:$Q$228,9,FALSE),0)</f>
        <v>0</v>
      </c>
      <c r="K11" s="100">
        <f>_xlfn.IFERROR(VLOOKUP(R11,'[1]Sheet1'!$A$176:$Q$228,10,FALSE),0)</f>
        <v>0</v>
      </c>
      <c r="L11" s="10">
        <f>_xlfn.IFERROR(VLOOKUP(R11,'[1]Sheet1'!$A$176:$Q$228,11,FALSE),0)</f>
        <v>1</v>
      </c>
      <c r="M11" s="10">
        <f>_xlfn.IFERROR(VLOOKUP(R11,'[1]Sheet1'!$A$176:$Q$228,12,FALSE),0)</f>
        <v>0</v>
      </c>
      <c r="N11" s="7">
        <f>_xlfn.IFERROR(VLOOKUP(R11,'[1]Sheet1'!$A$176:$Q$228,13,FALSE),0)</f>
        <v>1</v>
      </c>
      <c r="O11" s="99">
        <f>_xlfn.IFERROR(VLOOKUP(R11,'[1]Sheet1'!$A$176:$Q$228,14,FALSE),0)</f>
        <v>0</v>
      </c>
      <c r="P11" s="100">
        <f>_xlfn.IFERROR(VLOOKUP(R11,'[1]Sheet1'!$A$176:$Q$228,15,FALSE),0)</f>
        <v>0</v>
      </c>
      <c r="Q11" s="116">
        <f>_xlfn.IFERROR(VLOOKUP(R11,'[1]Sheet1'!$A$176:$Q$228,16,FALSE),0)</f>
        <v>1</v>
      </c>
      <c r="R11" s="73" t="s">
        <v>275</v>
      </c>
    </row>
    <row r="12" spans="1:18" ht="15">
      <c r="A12" s="206">
        <v>19</v>
      </c>
      <c r="B12" s="207" t="s">
        <v>43</v>
      </c>
      <c r="C12" s="10">
        <f>_xlfn.IFERROR(VLOOKUP(R12,'[1]Sheet1'!$A$176:$Q$228,2,FALSE),0)</f>
        <v>1</v>
      </c>
      <c r="D12" s="7">
        <f>_xlfn.IFERROR(VLOOKUP(R12,'[1]Sheet1'!$A$176:$Q$228,3,FALSE),0)</f>
        <v>0</v>
      </c>
      <c r="E12" s="99">
        <f>_xlfn.IFERROR(VLOOKUP(R12,'[1]Sheet1'!$A$176:$Q$228,4,FALSE),0)</f>
        <v>0</v>
      </c>
      <c r="F12" s="100">
        <f>_xlfn.IFERROR(VLOOKUP(R12,'[1]Sheet1'!$A$176:$Q$228,5,FALSE),0)</f>
        <v>0</v>
      </c>
      <c r="G12" s="10">
        <f>_xlfn.IFERROR(VLOOKUP(R12,'[1]Sheet1'!$A$176:$Q$228,6,FALSE),0)</f>
        <v>1</v>
      </c>
      <c r="H12" s="10">
        <f>_xlfn.IFERROR(VLOOKUP(R12,'[1]Sheet1'!$A$176:$Q$228,7,FALSE),0)</f>
        <v>6</v>
      </c>
      <c r="I12" s="7">
        <f>_xlfn.IFERROR(VLOOKUP(R12,'[1]Sheet1'!$A$176:$Q$228,8,FALSE),0)</f>
        <v>5</v>
      </c>
      <c r="J12" s="99">
        <f>_xlfn.IFERROR(VLOOKUP(R12,'[1]Sheet1'!$A$176:$Q$228,9,FALSE),0)</f>
        <v>2</v>
      </c>
      <c r="K12" s="100">
        <f>_xlfn.IFERROR(VLOOKUP(R12,'[1]Sheet1'!$A$176:$Q$228,10,FALSE),0)</f>
        <v>0</v>
      </c>
      <c r="L12" s="10">
        <f>_xlfn.IFERROR(VLOOKUP(R12,'[1]Sheet1'!$A$176:$Q$228,11,FALSE),0)</f>
        <v>13</v>
      </c>
      <c r="M12" s="10">
        <f>_xlfn.IFERROR(VLOOKUP(R12,'[1]Sheet1'!$A$176:$Q$228,12,FALSE),0)</f>
        <v>1</v>
      </c>
      <c r="N12" s="7">
        <f>_xlfn.IFERROR(VLOOKUP(R12,'[1]Sheet1'!$A$176:$Q$228,13,FALSE),0)</f>
        <v>2</v>
      </c>
      <c r="O12" s="99">
        <f>_xlfn.IFERROR(VLOOKUP(R12,'[1]Sheet1'!$A$176:$Q$228,14,FALSE),0)</f>
        <v>2</v>
      </c>
      <c r="P12" s="100">
        <f>_xlfn.IFERROR(VLOOKUP(R12,'[1]Sheet1'!$A$176:$Q$228,15,FALSE),0)</f>
        <v>0</v>
      </c>
      <c r="Q12" s="116">
        <f>_xlfn.IFERROR(VLOOKUP(R12,'[1]Sheet1'!$A$176:$Q$228,16,FALSE),0)</f>
        <v>5</v>
      </c>
      <c r="R12" s="73" t="s">
        <v>276</v>
      </c>
    </row>
    <row r="13" spans="1:18" ht="28.5">
      <c r="A13" s="206">
        <v>20</v>
      </c>
      <c r="B13" s="207" t="s">
        <v>44</v>
      </c>
      <c r="C13" s="10">
        <f>_xlfn.IFERROR(VLOOKUP(R13,'[1]Sheet1'!$A$176:$Q$228,2,FALSE),0)</f>
        <v>0</v>
      </c>
      <c r="D13" s="7">
        <f>_xlfn.IFERROR(VLOOKUP(R13,'[1]Sheet1'!$A$176:$Q$228,3,FALSE),0)</f>
        <v>0</v>
      </c>
      <c r="E13" s="99">
        <f>_xlfn.IFERROR(VLOOKUP(R13,'[1]Sheet1'!$A$176:$Q$228,4,FALSE),0)</f>
        <v>0</v>
      </c>
      <c r="F13" s="100">
        <f>_xlfn.IFERROR(VLOOKUP(R13,'[1]Sheet1'!$A$176:$Q$228,5,FALSE),0)</f>
        <v>0</v>
      </c>
      <c r="G13" s="10">
        <f>_xlfn.IFERROR(VLOOKUP(R13,'[1]Sheet1'!$A$176:$Q$228,6,FALSE),0)</f>
        <v>0</v>
      </c>
      <c r="H13" s="10">
        <f>_xlfn.IFERROR(VLOOKUP(R13,'[1]Sheet1'!$A$176:$Q$228,7,FALSE),0)</f>
        <v>5</v>
      </c>
      <c r="I13" s="7">
        <f>_xlfn.IFERROR(VLOOKUP(R13,'[1]Sheet1'!$A$176:$Q$228,8,FALSE),0)</f>
        <v>1</v>
      </c>
      <c r="J13" s="99">
        <f>_xlfn.IFERROR(VLOOKUP(R13,'[1]Sheet1'!$A$176:$Q$228,9,FALSE),0)</f>
        <v>1</v>
      </c>
      <c r="K13" s="100">
        <f>_xlfn.IFERROR(VLOOKUP(R13,'[1]Sheet1'!$A$176:$Q$228,10,FALSE),0)</f>
        <v>0</v>
      </c>
      <c r="L13" s="10">
        <f>_xlfn.IFERROR(VLOOKUP(R13,'[1]Sheet1'!$A$176:$Q$228,11,FALSE),0)</f>
        <v>7</v>
      </c>
      <c r="M13" s="10">
        <f>_xlfn.IFERROR(VLOOKUP(R13,'[1]Sheet1'!$A$176:$Q$228,12,FALSE),0)</f>
        <v>1</v>
      </c>
      <c r="N13" s="7">
        <f>_xlfn.IFERROR(VLOOKUP(R13,'[1]Sheet1'!$A$176:$Q$228,13,FALSE),0)</f>
        <v>3</v>
      </c>
      <c r="O13" s="99">
        <f>_xlfn.IFERROR(VLOOKUP(R13,'[1]Sheet1'!$A$176:$Q$228,14,FALSE),0)</f>
        <v>0</v>
      </c>
      <c r="P13" s="100">
        <f>_xlfn.IFERROR(VLOOKUP(R13,'[1]Sheet1'!$A$176:$Q$228,15,FALSE),0)</f>
        <v>0</v>
      </c>
      <c r="Q13" s="116">
        <f>_xlfn.IFERROR(VLOOKUP(R13,'[1]Sheet1'!$A$176:$Q$228,16,FALSE),0)</f>
        <v>4</v>
      </c>
      <c r="R13" s="73" t="s">
        <v>277</v>
      </c>
    </row>
    <row r="14" spans="1:18" ht="15">
      <c r="A14" s="206">
        <v>21</v>
      </c>
      <c r="B14" s="207" t="s">
        <v>45</v>
      </c>
      <c r="C14" s="10">
        <f>_xlfn.IFERROR(VLOOKUP(R14,'[1]Sheet1'!$A$176:$Q$228,2,FALSE),0)</f>
        <v>0</v>
      </c>
      <c r="D14" s="7">
        <f>_xlfn.IFERROR(VLOOKUP(R14,'[1]Sheet1'!$A$176:$Q$228,3,FALSE),0)</f>
        <v>0</v>
      </c>
      <c r="E14" s="99">
        <f>_xlfn.IFERROR(VLOOKUP(R14,'[1]Sheet1'!$A$176:$Q$228,4,FALSE),0)</f>
        <v>0</v>
      </c>
      <c r="F14" s="100">
        <f>_xlfn.IFERROR(VLOOKUP(R14,'[1]Sheet1'!$A$176:$Q$228,5,FALSE),0)</f>
        <v>0</v>
      </c>
      <c r="G14" s="10">
        <f>_xlfn.IFERROR(VLOOKUP(R14,'[1]Sheet1'!$A$176:$Q$228,6,FALSE),0)</f>
        <v>0</v>
      </c>
      <c r="H14" s="10">
        <f>_xlfn.IFERROR(VLOOKUP(R14,'[1]Sheet1'!$A$176:$Q$228,7,FALSE),0)</f>
        <v>3</v>
      </c>
      <c r="I14" s="7">
        <f>_xlfn.IFERROR(VLOOKUP(R14,'[1]Sheet1'!$A$176:$Q$228,8,FALSE),0)</f>
        <v>0</v>
      </c>
      <c r="J14" s="99">
        <f>_xlfn.IFERROR(VLOOKUP(R14,'[1]Sheet1'!$A$176:$Q$228,9,FALSE),0)</f>
        <v>0</v>
      </c>
      <c r="K14" s="100">
        <f>_xlfn.IFERROR(VLOOKUP(R14,'[1]Sheet1'!$A$176:$Q$228,10,FALSE),0)</f>
        <v>0</v>
      </c>
      <c r="L14" s="10">
        <f>_xlfn.IFERROR(VLOOKUP(R14,'[1]Sheet1'!$A$176:$Q$228,11,FALSE),0)</f>
        <v>3</v>
      </c>
      <c r="M14" s="10">
        <f>_xlfn.IFERROR(VLOOKUP(R14,'[1]Sheet1'!$A$176:$Q$228,12,FALSE),0)</f>
        <v>0</v>
      </c>
      <c r="N14" s="7">
        <f>_xlfn.IFERROR(VLOOKUP(R14,'[1]Sheet1'!$A$176:$Q$228,13,FALSE),0)</f>
        <v>1</v>
      </c>
      <c r="O14" s="99">
        <f>_xlfn.IFERROR(VLOOKUP(R14,'[1]Sheet1'!$A$176:$Q$228,14,FALSE),0)</f>
        <v>0</v>
      </c>
      <c r="P14" s="100">
        <f>_xlfn.IFERROR(VLOOKUP(R14,'[1]Sheet1'!$A$176:$Q$228,15,FALSE),0)</f>
        <v>0</v>
      </c>
      <c r="Q14" s="116">
        <f>_xlfn.IFERROR(VLOOKUP(R14,'[1]Sheet1'!$A$176:$Q$228,16,FALSE),0)</f>
        <v>1</v>
      </c>
      <c r="R14" s="73" t="s">
        <v>278</v>
      </c>
    </row>
    <row r="15" spans="1:18" ht="15">
      <c r="A15" s="206">
        <v>22</v>
      </c>
      <c r="B15" s="207" t="s">
        <v>46</v>
      </c>
      <c r="C15" s="10">
        <f>_xlfn.IFERROR(VLOOKUP(R15,'[1]Sheet1'!$A$176:$Q$228,2,FALSE),0)</f>
        <v>0</v>
      </c>
      <c r="D15" s="7">
        <f>_xlfn.IFERROR(VLOOKUP(R15,'[1]Sheet1'!$A$176:$Q$228,3,FALSE),0)</f>
        <v>0</v>
      </c>
      <c r="E15" s="99">
        <f>_xlfn.IFERROR(VLOOKUP(R15,'[1]Sheet1'!$A$176:$Q$228,4,FALSE),0)</f>
        <v>0</v>
      </c>
      <c r="F15" s="100">
        <f>_xlfn.IFERROR(VLOOKUP(R15,'[1]Sheet1'!$A$176:$Q$228,5,FALSE),0)</f>
        <v>0</v>
      </c>
      <c r="G15" s="10">
        <f>_xlfn.IFERROR(VLOOKUP(R15,'[1]Sheet1'!$A$176:$Q$228,6,FALSE),0)</f>
        <v>0</v>
      </c>
      <c r="H15" s="10">
        <f>_xlfn.IFERROR(VLOOKUP(R15,'[1]Sheet1'!$A$176:$Q$228,7,FALSE),0)</f>
        <v>5</v>
      </c>
      <c r="I15" s="7">
        <f>_xlfn.IFERROR(VLOOKUP(R15,'[1]Sheet1'!$A$176:$Q$228,8,FALSE),0)</f>
        <v>3</v>
      </c>
      <c r="J15" s="99">
        <f>_xlfn.IFERROR(VLOOKUP(R15,'[1]Sheet1'!$A$176:$Q$228,9,FALSE),0)</f>
        <v>0</v>
      </c>
      <c r="K15" s="100">
        <f>_xlfn.IFERROR(VLOOKUP(R15,'[1]Sheet1'!$A$176:$Q$228,10,FALSE),0)</f>
        <v>0</v>
      </c>
      <c r="L15" s="10">
        <f>_xlfn.IFERROR(VLOOKUP(R15,'[1]Sheet1'!$A$176:$Q$228,11,FALSE),0)</f>
        <v>8</v>
      </c>
      <c r="M15" s="10">
        <f>_xlfn.IFERROR(VLOOKUP(R15,'[1]Sheet1'!$A$176:$Q$228,12,FALSE),0)</f>
        <v>3</v>
      </c>
      <c r="N15" s="7">
        <f>_xlfn.IFERROR(VLOOKUP(R15,'[1]Sheet1'!$A$176:$Q$228,13,FALSE),0)</f>
        <v>0</v>
      </c>
      <c r="O15" s="99">
        <f>_xlfn.IFERROR(VLOOKUP(R15,'[1]Sheet1'!$A$176:$Q$228,14,FALSE),0)</f>
        <v>0</v>
      </c>
      <c r="P15" s="100">
        <f>_xlfn.IFERROR(VLOOKUP(R15,'[1]Sheet1'!$A$176:$Q$228,15,FALSE),0)</f>
        <v>0</v>
      </c>
      <c r="Q15" s="116">
        <f>_xlfn.IFERROR(VLOOKUP(R15,'[1]Sheet1'!$A$176:$Q$228,16,FALSE),0)</f>
        <v>3</v>
      </c>
      <c r="R15" s="73" t="s">
        <v>279</v>
      </c>
    </row>
    <row r="16" spans="1:18" ht="15">
      <c r="A16" s="206">
        <v>23</v>
      </c>
      <c r="B16" s="207" t="s">
        <v>47</v>
      </c>
      <c r="C16" s="10">
        <f>_xlfn.IFERROR(VLOOKUP(R16,'[1]Sheet1'!$A$176:$Q$228,2,FALSE),0)</f>
        <v>0</v>
      </c>
      <c r="D16" s="7">
        <f>_xlfn.IFERROR(VLOOKUP(R16,'[1]Sheet1'!$A$176:$Q$228,3,FALSE),0)</f>
        <v>0</v>
      </c>
      <c r="E16" s="99">
        <f>_xlfn.IFERROR(VLOOKUP(R16,'[1]Sheet1'!$A$176:$Q$228,4,FALSE),0)</f>
        <v>0</v>
      </c>
      <c r="F16" s="100">
        <f>_xlfn.IFERROR(VLOOKUP(R16,'[1]Sheet1'!$A$176:$Q$228,5,FALSE),0)</f>
        <v>0</v>
      </c>
      <c r="G16" s="10">
        <f>_xlfn.IFERROR(VLOOKUP(R16,'[1]Sheet1'!$A$176:$Q$228,6,FALSE),0)</f>
        <v>0</v>
      </c>
      <c r="H16" s="10">
        <f>_xlfn.IFERROR(VLOOKUP(R16,'[1]Sheet1'!$A$176:$Q$228,7,FALSE),0)</f>
        <v>3</v>
      </c>
      <c r="I16" s="7">
        <f>_xlfn.IFERROR(VLOOKUP(R16,'[1]Sheet1'!$A$176:$Q$228,8,FALSE),0)</f>
        <v>0</v>
      </c>
      <c r="J16" s="99">
        <f>_xlfn.IFERROR(VLOOKUP(R16,'[1]Sheet1'!$A$176:$Q$228,9,FALSE),0)</f>
        <v>0</v>
      </c>
      <c r="K16" s="100">
        <f>_xlfn.IFERROR(VLOOKUP(R16,'[1]Sheet1'!$A$176:$Q$228,10,FALSE),0)</f>
        <v>0</v>
      </c>
      <c r="L16" s="10">
        <f>_xlfn.IFERROR(VLOOKUP(R16,'[1]Sheet1'!$A$176:$Q$228,11,FALSE),0)</f>
        <v>3</v>
      </c>
      <c r="M16" s="10">
        <f>_xlfn.IFERROR(VLOOKUP(R16,'[1]Sheet1'!$A$176:$Q$228,12,FALSE),0)</f>
        <v>1</v>
      </c>
      <c r="N16" s="7">
        <f>_xlfn.IFERROR(VLOOKUP(R16,'[1]Sheet1'!$A$176:$Q$228,13,FALSE),0)</f>
        <v>0</v>
      </c>
      <c r="O16" s="99">
        <f>_xlfn.IFERROR(VLOOKUP(R16,'[1]Sheet1'!$A$176:$Q$228,14,FALSE),0)</f>
        <v>0</v>
      </c>
      <c r="P16" s="100">
        <f>_xlfn.IFERROR(VLOOKUP(R16,'[1]Sheet1'!$A$176:$Q$228,15,FALSE),0)</f>
        <v>0</v>
      </c>
      <c r="Q16" s="116">
        <f>_xlfn.IFERROR(VLOOKUP(R16,'[1]Sheet1'!$A$176:$Q$228,16,FALSE),0)</f>
        <v>1</v>
      </c>
      <c r="R16" s="73" t="s">
        <v>280</v>
      </c>
    </row>
    <row r="17" spans="1:18" ht="15">
      <c r="A17" s="206">
        <v>24</v>
      </c>
      <c r="B17" s="207" t="s">
        <v>48</v>
      </c>
      <c r="C17" s="10">
        <f>_xlfn.IFERROR(VLOOKUP(R17,'[1]Sheet1'!$A$176:$Q$228,2,FALSE),0)</f>
        <v>2</v>
      </c>
      <c r="D17" s="7">
        <f>_xlfn.IFERROR(VLOOKUP(R17,'[1]Sheet1'!$A$176:$Q$228,3,FALSE),0)</f>
        <v>0</v>
      </c>
      <c r="E17" s="99">
        <f>_xlfn.IFERROR(VLOOKUP(R17,'[1]Sheet1'!$A$176:$Q$228,4,FALSE),0)</f>
        <v>0</v>
      </c>
      <c r="F17" s="100">
        <f>_xlfn.IFERROR(VLOOKUP(R17,'[1]Sheet1'!$A$176:$Q$228,5,FALSE),0)</f>
        <v>0</v>
      </c>
      <c r="G17" s="10">
        <f>_xlfn.IFERROR(VLOOKUP(R17,'[1]Sheet1'!$A$176:$Q$228,6,FALSE),0)</f>
        <v>2</v>
      </c>
      <c r="H17" s="10">
        <f>_xlfn.IFERROR(VLOOKUP(R17,'[1]Sheet1'!$A$176:$Q$228,7,FALSE),0)</f>
        <v>5</v>
      </c>
      <c r="I17" s="7">
        <f>_xlfn.IFERROR(VLOOKUP(R17,'[1]Sheet1'!$A$176:$Q$228,8,FALSE),0)</f>
        <v>1</v>
      </c>
      <c r="J17" s="99">
        <f>_xlfn.IFERROR(VLOOKUP(R17,'[1]Sheet1'!$A$176:$Q$228,9,FALSE),0)</f>
        <v>0</v>
      </c>
      <c r="K17" s="100">
        <f>_xlfn.IFERROR(VLOOKUP(R17,'[1]Sheet1'!$A$176:$Q$228,10,FALSE),0)</f>
        <v>0</v>
      </c>
      <c r="L17" s="10">
        <f>_xlfn.IFERROR(VLOOKUP(R17,'[1]Sheet1'!$A$176:$Q$228,11,FALSE),0)</f>
        <v>6</v>
      </c>
      <c r="M17" s="10">
        <f>_xlfn.IFERROR(VLOOKUP(R17,'[1]Sheet1'!$A$176:$Q$228,12,FALSE),0)</f>
        <v>0</v>
      </c>
      <c r="N17" s="7">
        <f>_xlfn.IFERROR(VLOOKUP(R17,'[1]Sheet1'!$A$176:$Q$228,13,FALSE),0)</f>
        <v>2</v>
      </c>
      <c r="O17" s="99">
        <f>_xlfn.IFERROR(VLOOKUP(R17,'[1]Sheet1'!$A$176:$Q$228,14,FALSE),0)</f>
        <v>0</v>
      </c>
      <c r="P17" s="100">
        <f>_xlfn.IFERROR(VLOOKUP(R17,'[1]Sheet1'!$A$176:$Q$228,15,FALSE),0)</f>
        <v>0</v>
      </c>
      <c r="Q17" s="116">
        <f>_xlfn.IFERROR(VLOOKUP(R17,'[1]Sheet1'!$A$176:$Q$228,16,FALSE),0)</f>
        <v>2</v>
      </c>
      <c r="R17" s="73" t="s">
        <v>281</v>
      </c>
    </row>
    <row r="18" spans="1:18" ht="15">
      <c r="A18" s="206">
        <v>29</v>
      </c>
      <c r="B18" s="207" t="s">
        <v>49</v>
      </c>
      <c r="C18" s="10">
        <f>_xlfn.IFERROR(VLOOKUP(R18,'[1]Sheet1'!$A$176:$Q$228,2,FALSE),0)</f>
        <v>0</v>
      </c>
      <c r="D18" s="7">
        <f>_xlfn.IFERROR(VLOOKUP(R18,'[1]Sheet1'!$A$176:$Q$228,3,FALSE),0)</f>
        <v>0</v>
      </c>
      <c r="E18" s="99">
        <f>_xlfn.IFERROR(VLOOKUP(R18,'[1]Sheet1'!$A$176:$Q$228,4,FALSE),0)</f>
        <v>0</v>
      </c>
      <c r="F18" s="100">
        <f>_xlfn.IFERROR(VLOOKUP(R18,'[1]Sheet1'!$A$176:$Q$228,5,FALSE),0)</f>
        <v>0</v>
      </c>
      <c r="G18" s="10">
        <f>_xlfn.IFERROR(VLOOKUP(R18,'[1]Sheet1'!$A$176:$Q$228,6,FALSE),0)</f>
        <v>0</v>
      </c>
      <c r="H18" s="10">
        <f>_xlfn.IFERROR(VLOOKUP(R18,'[1]Sheet1'!$A$176:$Q$228,7,FALSE),0)</f>
        <v>2</v>
      </c>
      <c r="I18" s="7">
        <f>_xlfn.IFERROR(VLOOKUP(R18,'[1]Sheet1'!$A$176:$Q$228,8,FALSE),0)</f>
        <v>0</v>
      </c>
      <c r="J18" s="99">
        <f>_xlfn.IFERROR(VLOOKUP(R18,'[1]Sheet1'!$A$176:$Q$228,9,FALSE),0)</f>
        <v>0</v>
      </c>
      <c r="K18" s="100">
        <f>_xlfn.IFERROR(VLOOKUP(R18,'[1]Sheet1'!$A$176:$Q$228,10,FALSE),0)</f>
        <v>0</v>
      </c>
      <c r="L18" s="10">
        <f>_xlfn.IFERROR(VLOOKUP(R18,'[1]Sheet1'!$A$176:$Q$228,11,FALSE),0)</f>
        <v>2</v>
      </c>
      <c r="M18" s="10">
        <f>_xlfn.IFERROR(VLOOKUP(R18,'[1]Sheet1'!$A$176:$Q$228,12,FALSE),0)</f>
        <v>1</v>
      </c>
      <c r="N18" s="7">
        <f>_xlfn.IFERROR(VLOOKUP(R18,'[1]Sheet1'!$A$176:$Q$228,13,FALSE),0)</f>
        <v>1</v>
      </c>
      <c r="O18" s="99">
        <f>_xlfn.IFERROR(VLOOKUP(R18,'[1]Sheet1'!$A$176:$Q$228,14,FALSE),0)</f>
        <v>0</v>
      </c>
      <c r="P18" s="100">
        <f>_xlfn.IFERROR(VLOOKUP(R18,'[1]Sheet1'!$A$176:$Q$228,15,FALSE),0)</f>
        <v>0</v>
      </c>
      <c r="Q18" s="116">
        <f>_xlfn.IFERROR(VLOOKUP(R18,'[1]Sheet1'!$A$176:$Q$228,16,FALSE),0)</f>
        <v>2</v>
      </c>
      <c r="R18" s="73" t="s">
        <v>282</v>
      </c>
    </row>
    <row r="19" spans="1:18" ht="28.5">
      <c r="A19" s="206">
        <v>30</v>
      </c>
      <c r="B19" s="207" t="s">
        <v>50</v>
      </c>
      <c r="C19" s="10">
        <f>_xlfn.IFERROR(VLOOKUP(R19,'[1]Sheet1'!$A$176:$Q$228,2,FALSE),0)</f>
        <v>7</v>
      </c>
      <c r="D19" s="7">
        <f>_xlfn.IFERROR(VLOOKUP(R19,'[1]Sheet1'!$A$176:$Q$228,3,FALSE),0)</f>
        <v>5</v>
      </c>
      <c r="E19" s="99">
        <f>_xlfn.IFERROR(VLOOKUP(R19,'[1]Sheet1'!$A$176:$Q$228,4,FALSE),0)</f>
        <v>1</v>
      </c>
      <c r="F19" s="100">
        <f>_xlfn.IFERROR(VLOOKUP(R19,'[1]Sheet1'!$A$176:$Q$228,5,FALSE),0)</f>
        <v>0</v>
      </c>
      <c r="G19" s="10">
        <f>_xlfn.IFERROR(VLOOKUP(R19,'[1]Sheet1'!$A$176:$Q$228,6,FALSE),0)</f>
        <v>13</v>
      </c>
      <c r="H19" s="10">
        <f>_xlfn.IFERROR(VLOOKUP(R19,'[1]Sheet1'!$A$176:$Q$228,7,FALSE),0)</f>
        <v>22</v>
      </c>
      <c r="I19" s="7">
        <f>_xlfn.IFERROR(VLOOKUP(R19,'[1]Sheet1'!$A$176:$Q$228,8,FALSE),0)</f>
        <v>35</v>
      </c>
      <c r="J19" s="99">
        <f>_xlfn.IFERROR(VLOOKUP(R19,'[1]Sheet1'!$A$176:$Q$228,9,FALSE),0)</f>
        <v>9</v>
      </c>
      <c r="K19" s="100">
        <f>_xlfn.IFERROR(VLOOKUP(R19,'[1]Sheet1'!$A$176:$Q$228,10,FALSE),0)</f>
        <v>0</v>
      </c>
      <c r="L19" s="10">
        <f>_xlfn.IFERROR(VLOOKUP(R19,'[1]Sheet1'!$A$176:$Q$228,11,FALSE),0)</f>
        <v>66</v>
      </c>
      <c r="M19" s="10">
        <f>_xlfn.IFERROR(VLOOKUP(R19,'[1]Sheet1'!$A$176:$Q$228,12,FALSE),0)</f>
        <v>11</v>
      </c>
      <c r="N19" s="7">
        <f>_xlfn.IFERROR(VLOOKUP(R19,'[1]Sheet1'!$A$176:$Q$228,13,FALSE),0)</f>
        <v>9</v>
      </c>
      <c r="O19" s="99">
        <f>_xlfn.IFERROR(VLOOKUP(R19,'[1]Sheet1'!$A$176:$Q$228,14,FALSE),0)</f>
        <v>7</v>
      </c>
      <c r="P19" s="100">
        <f>_xlfn.IFERROR(VLOOKUP(R19,'[1]Sheet1'!$A$176:$Q$228,15,FALSE),0)</f>
        <v>0</v>
      </c>
      <c r="Q19" s="116">
        <f>_xlfn.IFERROR(VLOOKUP(R19,'[1]Sheet1'!$A$176:$Q$228,16,FALSE),0)</f>
        <v>27</v>
      </c>
      <c r="R19" s="73" t="s">
        <v>283</v>
      </c>
    </row>
    <row r="20" spans="1:18" ht="15">
      <c r="A20" s="206">
        <v>31</v>
      </c>
      <c r="B20" s="207" t="s">
        <v>51</v>
      </c>
      <c r="C20" s="10">
        <f>_xlfn.IFERROR(VLOOKUP(R20,'[1]Sheet1'!$A$176:$Q$228,2,FALSE),0)</f>
        <v>2</v>
      </c>
      <c r="D20" s="7">
        <f>_xlfn.IFERROR(VLOOKUP(R20,'[1]Sheet1'!$A$176:$Q$228,3,FALSE),0)</f>
        <v>0</v>
      </c>
      <c r="E20" s="99">
        <f>_xlfn.IFERROR(VLOOKUP(R20,'[1]Sheet1'!$A$176:$Q$228,4,FALSE),0)</f>
        <v>0</v>
      </c>
      <c r="F20" s="100">
        <f>_xlfn.IFERROR(VLOOKUP(R20,'[1]Sheet1'!$A$176:$Q$228,5,FALSE),0)</f>
        <v>0</v>
      </c>
      <c r="G20" s="10">
        <f>_xlfn.IFERROR(VLOOKUP(R20,'[1]Sheet1'!$A$176:$Q$228,6,FALSE),0)</f>
        <v>2</v>
      </c>
      <c r="H20" s="10">
        <f>_xlfn.IFERROR(VLOOKUP(R20,'[1]Sheet1'!$A$176:$Q$228,7,FALSE),0)</f>
        <v>0</v>
      </c>
      <c r="I20" s="7">
        <f>_xlfn.IFERROR(VLOOKUP(R20,'[1]Sheet1'!$A$176:$Q$228,8,FALSE),0)</f>
        <v>4</v>
      </c>
      <c r="J20" s="99">
        <f>_xlfn.IFERROR(VLOOKUP(R20,'[1]Sheet1'!$A$176:$Q$228,9,FALSE),0)</f>
        <v>0</v>
      </c>
      <c r="K20" s="100">
        <f>_xlfn.IFERROR(VLOOKUP(R20,'[1]Sheet1'!$A$176:$Q$228,10,FALSE),0)</f>
        <v>0</v>
      </c>
      <c r="L20" s="10">
        <f>_xlfn.IFERROR(VLOOKUP(R20,'[1]Sheet1'!$A$176:$Q$228,11,FALSE),0)</f>
        <v>4</v>
      </c>
      <c r="M20" s="10">
        <f>_xlfn.IFERROR(VLOOKUP(R20,'[1]Sheet1'!$A$176:$Q$228,12,FALSE),0)</f>
        <v>1</v>
      </c>
      <c r="N20" s="7">
        <f>_xlfn.IFERROR(VLOOKUP(R20,'[1]Sheet1'!$A$176:$Q$228,13,FALSE),0)</f>
        <v>3</v>
      </c>
      <c r="O20" s="99">
        <f>_xlfn.IFERROR(VLOOKUP(R20,'[1]Sheet1'!$A$176:$Q$228,14,FALSE),0)</f>
        <v>1</v>
      </c>
      <c r="P20" s="100">
        <f>_xlfn.IFERROR(VLOOKUP(R20,'[1]Sheet1'!$A$176:$Q$228,15,FALSE),0)</f>
        <v>0</v>
      </c>
      <c r="Q20" s="116">
        <f>_xlfn.IFERROR(VLOOKUP(R20,'[1]Sheet1'!$A$176:$Q$228,16,FALSE),0)</f>
        <v>5</v>
      </c>
      <c r="R20" s="73" t="s">
        <v>284</v>
      </c>
    </row>
    <row r="21" spans="1:18" ht="28.5">
      <c r="A21" s="206">
        <v>32</v>
      </c>
      <c r="B21" s="207" t="s">
        <v>52</v>
      </c>
      <c r="C21" s="10">
        <f>_xlfn.IFERROR(VLOOKUP(R21,'[1]Sheet1'!$A$176:$Q$228,2,FALSE),0)</f>
        <v>3</v>
      </c>
      <c r="D21" s="7">
        <f>_xlfn.IFERROR(VLOOKUP(R21,'[1]Sheet1'!$A$176:$Q$228,3,FALSE),0)</f>
        <v>0</v>
      </c>
      <c r="E21" s="99">
        <f>_xlfn.IFERROR(VLOOKUP(R21,'[1]Sheet1'!$A$176:$Q$228,4,FALSE),0)</f>
        <v>0</v>
      </c>
      <c r="F21" s="100">
        <f>_xlfn.IFERROR(VLOOKUP(R21,'[1]Sheet1'!$A$176:$Q$228,5,FALSE),0)</f>
        <v>0</v>
      </c>
      <c r="G21" s="10">
        <f>_xlfn.IFERROR(VLOOKUP(R21,'[1]Sheet1'!$A$176:$Q$228,6,FALSE),0)</f>
        <v>3</v>
      </c>
      <c r="H21" s="10">
        <f>_xlfn.IFERROR(VLOOKUP(R21,'[1]Sheet1'!$A$176:$Q$228,7,FALSE),0)</f>
        <v>3</v>
      </c>
      <c r="I21" s="7">
        <f>_xlfn.IFERROR(VLOOKUP(R21,'[1]Sheet1'!$A$176:$Q$228,8,FALSE),0)</f>
        <v>2</v>
      </c>
      <c r="J21" s="99">
        <f>_xlfn.IFERROR(VLOOKUP(R21,'[1]Sheet1'!$A$176:$Q$228,9,FALSE),0)</f>
        <v>0</v>
      </c>
      <c r="K21" s="100">
        <f>_xlfn.IFERROR(VLOOKUP(R21,'[1]Sheet1'!$A$176:$Q$228,10,FALSE),0)</f>
        <v>0</v>
      </c>
      <c r="L21" s="10">
        <f>_xlfn.IFERROR(VLOOKUP(R21,'[1]Sheet1'!$A$176:$Q$228,11,FALSE),0)</f>
        <v>5</v>
      </c>
      <c r="M21" s="10">
        <f>_xlfn.IFERROR(VLOOKUP(R21,'[1]Sheet1'!$A$176:$Q$228,12,FALSE),0)</f>
        <v>2</v>
      </c>
      <c r="N21" s="7">
        <f>_xlfn.IFERROR(VLOOKUP(R21,'[1]Sheet1'!$A$176:$Q$228,13,FALSE),0)</f>
        <v>1</v>
      </c>
      <c r="O21" s="99">
        <f>_xlfn.IFERROR(VLOOKUP(R21,'[1]Sheet1'!$A$176:$Q$228,14,FALSE),0)</f>
        <v>0</v>
      </c>
      <c r="P21" s="100">
        <f>_xlfn.IFERROR(VLOOKUP(R21,'[1]Sheet1'!$A$176:$Q$228,15,FALSE),0)</f>
        <v>0</v>
      </c>
      <c r="Q21" s="116">
        <f>_xlfn.IFERROR(VLOOKUP(R21,'[1]Sheet1'!$A$176:$Q$228,16,FALSE),0)</f>
        <v>3</v>
      </c>
      <c r="R21" s="73" t="s">
        <v>285</v>
      </c>
    </row>
    <row r="22" spans="1:18" ht="15">
      <c r="A22" s="206">
        <v>33</v>
      </c>
      <c r="B22" s="207" t="s">
        <v>53</v>
      </c>
      <c r="C22" s="10">
        <f>_xlfn.IFERROR(VLOOKUP(R22,'[1]Sheet1'!$A$176:$Q$228,2,FALSE),0)</f>
        <v>3</v>
      </c>
      <c r="D22" s="7">
        <f>_xlfn.IFERROR(VLOOKUP(R22,'[1]Sheet1'!$A$176:$Q$228,3,FALSE),0)</f>
        <v>4</v>
      </c>
      <c r="E22" s="99">
        <f>_xlfn.IFERROR(VLOOKUP(R22,'[1]Sheet1'!$A$176:$Q$228,4,FALSE),0)</f>
        <v>1</v>
      </c>
      <c r="F22" s="100">
        <f>_xlfn.IFERROR(VLOOKUP(R22,'[1]Sheet1'!$A$176:$Q$228,5,FALSE),0)</f>
        <v>0</v>
      </c>
      <c r="G22" s="10">
        <f>_xlfn.IFERROR(VLOOKUP(R22,'[1]Sheet1'!$A$176:$Q$228,6,FALSE),0)</f>
        <v>8</v>
      </c>
      <c r="H22" s="10">
        <f>_xlfn.IFERROR(VLOOKUP(R22,'[1]Sheet1'!$A$176:$Q$228,7,FALSE),0)</f>
        <v>32</v>
      </c>
      <c r="I22" s="7">
        <f>_xlfn.IFERROR(VLOOKUP(R22,'[1]Sheet1'!$A$176:$Q$228,8,FALSE),0)</f>
        <v>37</v>
      </c>
      <c r="J22" s="99">
        <f>_xlfn.IFERROR(VLOOKUP(R22,'[1]Sheet1'!$A$176:$Q$228,9,FALSE),0)</f>
        <v>8</v>
      </c>
      <c r="K22" s="100">
        <f>_xlfn.IFERROR(VLOOKUP(R22,'[1]Sheet1'!$A$176:$Q$228,10,FALSE),0)</f>
        <v>0</v>
      </c>
      <c r="L22" s="10">
        <f>_xlfn.IFERROR(VLOOKUP(R22,'[1]Sheet1'!$A$176:$Q$228,11,FALSE),0)</f>
        <v>77</v>
      </c>
      <c r="M22" s="10">
        <f>_xlfn.IFERROR(VLOOKUP(R22,'[1]Sheet1'!$A$176:$Q$228,12,FALSE),0)</f>
        <v>7</v>
      </c>
      <c r="N22" s="7">
        <f>_xlfn.IFERROR(VLOOKUP(R22,'[1]Sheet1'!$A$176:$Q$228,13,FALSE),0)</f>
        <v>12</v>
      </c>
      <c r="O22" s="99">
        <f>_xlfn.IFERROR(VLOOKUP(R22,'[1]Sheet1'!$A$176:$Q$228,14,FALSE),0)</f>
        <v>3</v>
      </c>
      <c r="P22" s="100">
        <f>_xlfn.IFERROR(VLOOKUP(R22,'[1]Sheet1'!$A$176:$Q$228,15,FALSE),0)</f>
        <v>0</v>
      </c>
      <c r="Q22" s="116">
        <f>_xlfn.IFERROR(VLOOKUP(R22,'[1]Sheet1'!$A$176:$Q$228,16,FALSE),0)</f>
        <v>22</v>
      </c>
      <c r="R22" s="73" t="s">
        <v>286</v>
      </c>
    </row>
    <row r="23" spans="1:18" ht="15">
      <c r="A23" s="206">
        <v>34</v>
      </c>
      <c r="B23" s="207" t="s">
        <v>54</v>
      </c>
      <c r="C23" s="10">
        <f>_xlfn.IFERROR(VLOOKUP(R23,'[1]Sheet1'!$A$176:$Q$228,2,FALSE),0)</f>
        <v>11</v>
      </c>
      <c r="D23" s="7">
        <f>_xlfn.IFERROR(VLOOKUP(R23,'[1]Sheet1'!$A$176:$Q$228,3,FALSE),0)</f>
        <v>6</v>
      </c>
      <c r="E23" s="99">
        <f>_xlfn.IFERROR(VLOOKUP(R23,'[1]Sheet1'!$A$176:$Q$228,4,FALSE),0)</f>
        <v>0</v>
      </c>
      <c r="F23" s="100">
        <f>_xlfn.IFERROR(VLOOKUP(R23,'[1]Sheet1'!$A$176:$Q$228,5,FALSE),0)</f>
        <v>0</v>
      </c>
      <c r="G23" s="10">
        <f>_xlfn.IFERROR(VLOOKUP(R23,'[1]Sheet1'!$A$176:$Q$228,6,FALSE),0)</f>
        <v>17</v>
      </c>
      <c r="H23" s="10">
        <f>_xlfn.IFERROR(VLOOKUP(R23,'[1]Sheet1'!$A$176:$Q$228,7,FALSE),0)</f>
        <v>29</v>
      </c>
      <c r="I23" s="7">
        <f>_xlfn.IFERROR(VLOOKUP(R23,'[1]Sheet1'!$A$176:$Q$228,8,FALSE),0)</f>
        <v>26</v>
      </c>
      <c r="J23" s="99">
        <f>_xlfn.IFERROR(VLOOKUP(R23,'[1]Sheet1'!$A$176:$Q$228,9,FALSE),0)</f>
        <v>9</v>
      </c>
      <c r="K23" s="100">
        <f>_xlfn.IFERROR(VLOOKUP(R23,'[1]Sheet1'!$A$176:$Q$228,10,FALSE),0)</f>
        <v>0</v>
      </c>
      <c r="L23" s="10">
        <f>_xlfn.IFERROR(VLOOKUP(R23,'[1]Sheet1'!$A$176:$Q$228,11,FALSE),0)</f>
        <v>64</v>
      </c>
      <c r="M23" s="10">
        <f>_xlfn.IFERROR(VLOOKUP(R23,'[1]Sheet1'!$A$176:$Q$228,12,FALSE),0)</f>
        <v>17</v>
      </c>
      <c r="N23" s="7">
        <f>_xlfn.IFERROR(VLOOKUP(R23,'[1]Sheet1'!$A$176:$Q$228,13,FALSE),0)</f>
        <v>8</v>
      </c>
      <c r="O23" s="99">
        <f>_xlfn.IFERROR(VLOOKUP(R23,'[1]Sheet1'!$A$176:$Q$228,14,FALSE),0)</f>
        <v>5</v>
      </c>
      <c r="P23" s="100">
        <f>_xlfn.IFERROR(VLOOKUP(R23,'[1]Sheet1'!$A$176:$Q$228,15,FALSE),0)</f>
        <v>0</v>
      </c>
      <c r="Q23" s="116">
        <f>_xlfn.IFERROR(VLOOKUP(R23,'[1]Sheet1'!$A$176:$Q$228,16,FALSE),0)</f>
        <v>30</v>
      </c>
      <c r="R23" s="73" t="s">
        <v>287</v>
      </c>
    </row>
    <row r="24" spans="1:18" ht="15">
      <c r="A24" s="206">
        <v>35</v>
      </c>
      <c r="B24" s="207" t="s">
        <v>55</v>
      </c>
      <c r="C24" s="10">
        <f>_xlfn.IFERROR(VLOOKUP(R24,'[1]Sheet1'!$A$176:$Q$228,2,FALSE),0)</f>
        <v>14</v>
      </c>
      <c r="D24" s="7">
        <f>_xlfn.IFERROR(VLOOKUP(R24,'[1]Sheet1'!$A$176:$Q$228,3,FALSE),0)</f>
        <v>14</v>
      </c>
      <c r="E24" s="99">
        <f>_xlfn.IFERROR(VLOOKUP(R24,'[1]Sheet1'!$A$176:$Q$228,4,FALSE),0)</f>
        <v>2</v>
      </c>
      <c r="F24" s="100">
        <f>_xlfn.IFERROR(VLOOKUP(R24,'[1]Sheet1'!$A$176:$Q$228,5,FALSE),0)</f>
        <v>0</v>
      </c>
      <c r="G24" s="10">
        <f>_xlfn.IFERROR(VLOOKUP(R24,'[1]Sheet1'!$A$176:$Q$228,6,FALSE),0)</f>
        <v>30</v>
      </c>
      <c r="H24" s="10">
        <f>_xlfn.IFERROR(VLOOKUP(R24,'[1]Sheet1'!$A$176:$Q$228,7,FALSE),0)</f>
        <v>93</v>
      </c>
      <c r="I24" s="7">
        <f>_xlfn.IFERROR(VLOOKUP(R24,'[1]Sheet1'!$A$176:$Q$228,8,FALSE),0)</f>
        <v>98</v>
      </c>
      <c r="J24" s="99">
        <f>_xlfn.IFERROR(VLOOKUP(R24,'[1]Sheet1'!$A$176:$Q$228,9,FALSE),0)</f>
        <v>23</v>
      </c>
      <c r="K24" s="100">
        <f>_xlfn.IFERROR(VLOOKUP(R24,'[1]Sheet1'!$A$176:$Q$228,10,FALSE),0)</f>
        <v>0</v>
      </c>
      <c r="L24" s="10">
        <f>_xlfn.IFERROR(VLOOKUP(R24,'[1]Sheet1'!$A$176:$Q$228,11,FALSE),0)</f>
        <v>214</v>
      </c>
      <c r="M24" s="10">
        <f>_xlfn.IFERROR(VLOOKUP(R24,'[1]Sheet1'!$A$176:$Q$228,12,FALSE),0)</f>
        <v>42</v>
      </c>
      <c r="N24" s="7">
        <f>_xlfn.IFERROR(VLOOKUP(R24,'[1]Sheet1'!$A$176:$Q$228,13,FALSE),0)</f>
        <v>54</v>
      </c>
      <c r="O24" s="99">
        <f>_xlfn.IFERROR(VLOOKUP(R24,'[1]Sheet1'!$A$176:$Q$228,14,FALSE),0)</f>
        <v>19</v>
      </c>
      <c r="P24" s="100">
        <f>_xlfn.IFERROR(VLOOKUP(R24,'[1]Sheet1'!$A$176:$Q$228,15,FALSE),0)</f>
        <v>0</v>
      </c>
      <c r="Q24" s="116">
        <f>_xlfn.IFERROR(VLOOKUP(R24,'[1]Sheet1'!$A$176:$Q$228,16,FALSE),0)</f>
        <v>115</v>
      </c>
      <c r="R24" s="73" t="s">
        <v>288</v>
      </c>
    </row>
    <row r="25" spans="1:18" ht="15">
      <c r="A25" s="206">
        <v>39</v>
      </c>
      <c r="B25" s="207" t="s">
        <v>56</v>
      </c>
      <c r="C25" s="10">
        <f>_xlfn.IFERROR(VLOOKUP(R25,'[1]Sheet1'!$A$176:$Q$228,2,FALSE),0)</f>
        <v>3</v>
      </c>
      <c r="D25" s="7">
        <f>_xlfn.IFERROR(VLOOKUP(R25,'[1]Sheet1'!$A$176:$Q$228,3,FALSE),0)</f>
        <v>1</v>
      </c>
      <c r="E25" s="99">
        <f>_xlfn.IFERROR(VLOOKUP(R25,'[1]Sheet1'!$A$176:$Q$228,4,FALSE),0)</f>
        <v>0</v>
      </c>
      <c r="F25" s="100">
        <f>_xlfn.IFERROR(VLOOKUP(R25,'[1]Sheet1'!$A$176:$Q$228,5,FALSE),0)</f>
        <v>0</v>
      </c>
      <c r="G25" s="10">
        <f>_xlfn.IFERROR(VLOOKUP(R25,'[1]Sheet1'!$A$176:$Q$228,6,FALSE),0)</f>
        <v>4</v>
      </c>
      <c r="H25" s="10">
        <f>_xlfn.IFERROR(VLOOKUP(R25,'[1]Sheet1'!$A$176:$Q$228,7,FALSE),0)</f>
        <v>14</v>
      </c>
      <c r="I25" s="7">
        <f>_xlfn.IFERROR(VLOOKUP(R25,'[1]Sheet1'!$A$176:$Q$228,8,FALSE),0)</f>
        <v>9</v>
      </c>
      <c r="J25" s="99">
        <f>_xlfn.IFERROR(VLOOKUP(R25,'[1]Sheet1'!$A$176:$Q$228,9,FALSE),0)</f>
        <v>4</v>
      </c>
      <c r="K25" s="100">
        <f>_xlfn.IFERROR(VLOOKUP(R25,'[1]Sheet1'!$A$176:$Q$228,10,FALSE),0)</f>
        <v>0</v>
      </c>
      <c r="L25" s="10">
        <f>_xlfn.IFERROR(VLOOKUP(R25,'[1]Sheet1'!$A$176:$Q$228,11,FALSE),0)</f>
        <v>27</v>
      </c>
      <c r="M25" s="10">
        <f>_xlfn.IFERROR(VLOOKUP(R25,'[1]Sheet1'!$A$176:$Q$228,12,FALSE),0)</f>
        <v>3</v>
      </c>
      <c r="N25" s="7">
        <f>_xlfn.IFERROR(VLOOKUP(R25,'[1]Sheet1'!$A$176:$Q$228,13,FALSE),0)</f>
        <v>7</v>
      </c>
      <c r="O25" s="99">
        <f>_xlfn.IFERROR(VLOOKUP(R25,'[1]Sheet1'!$A$176:$Q$228,14,FALSE),0)</f>
        <v>0</v>
      </c>
      <c r="P25" s="100">
        <f>_xlfn.IFERROR(VLOOKUP(R25,'[1]Sheet1'!$A$176:$Q$228,15,FALSE),0)</f>
        <v>0</v>
      </c>
      <c r="Q25" s="116">
        <f>_xlfn.IFERROR(VLOOKUP(R25,'[1]Sheet1'!$A$176:$Q$228,16,FALSE),0)</f>
        <v>10</v>
      </c>
      <c r="R25" s="73" t="s">
        <v>289</v>
      </c>
    </row>
    <row r="26" spans="1:18" ht="28.5">
      <c r="A26" s="206">
        <v>40</v>
      </c>
      <c r="B26" s="207" t="s">
        <v>57</v>
      </c>
      <c r="C26" s="10">
        <f>_xlfn.IFERROR(VLOOKUP(R26,'[1]Sheet1'!$A$176:$Q$228,2,FALSE),0)</f>
        <v>59</v>
      </c>
      <c r="D26" s="7">
        <f>_xlfn.IFERROR(VLOOKUP(R26,'[1]Sheet1'!$A$176:$Q$228,3,FALSE),0)</f>
        <v>71</v>
      </c>
      <c r="E26" s="99">
        <f>_xlfn.IFERROR(VLOOKUP(R26,'[1]Sheet1'!$A$176:$Q$228,4,FALSE),0)</f>
        <v>13</v>
      </c>
      <c r="F26" s="100">
        <f>_xlfn.IFERROR(VLOOKUP(R26,'[1]Sheet1'!$A$176:$Q$228,5,FALSE),0)</f>
        <v>1</v>
      </c>
      <c r="G26" s="10">
        <f>_xlfn.IFERROR(VLOOKUP(R26,'[1]Sheet1'!$A$176:$Q$228,6,FALSE),0)</f>
        <v>144</v>
      </c>
      <c r="H26" s="10">
        <f>_xlfn.IFERROR(VLOOKUP(R26,'[1]Sheet1'!$A$176:$Q$228,7,FALSE),0)</f>
        <v>252</v>
      </c>
      <c r="I26" s="7">
        <f>_xlfn.IFERROR(VLOOKUP(R26,'[1]Sheet1'!$A$176:$Q$228,8,FALSE),0)</f>
        <v>332</v>
      </c>
      <c r="J26" s="99">
        <f>_xlfn.IFERROR(VLOOKUP(R26,'[1]Sheet1'!$A$176:$Q$228,9,FALSE),0)</f>
        <v>98</v>
      </c>
      <c r="K26" s="100">
        <f>_xlfn.IFERROR(VLOOKUP(R26,'[1]Sheet1'!$A$176:$Q$228,10,FALSE),0)</f>
        <v>0</v>
      </c>
      <c r="L26" s="10">
        <f>_xlfn.IFERROR(VLOOKUP(R26,'[1]Sheet1'!$A$176:$Q$228,11,FALSE),0)</f>
        <v>682</v>
      </c>
      <c r="M26" s="10">
        <f>_xlfn.IFERROR(VLOOKUP(R26,'[1]Sheet1'!$A$176:$Q$228,12,FALSE),0)</f>
        <v>78</v>
      </c>
      <c r="N26" s="7">
        <f>_xlfn.IFERROR(VLOOKUP(R26,'[1]Sheet1'!$A$176:$Q$228,13,FALSE),0)</f>
        <v>97</v>
      </c>
      <c r="O26" s="99">
        <f>_xlfn.IFERROR(VLOOKUP(R26,'[1]Sheet1'!$A$176:$Q$228,14,FALSE),0)</f>
        <v>46</v>
      </c>
      <c r="P26" s="100">
        <f>_xlfn.IFERROR(VLOOKUP(R26,'[1]Sheet1'!$A$176:$Q$228,15,FALSE),0)</f>
        <v>0</v>
      </c>
      <c r="Q26" s="116">
        <f>_xlfn.IFERROR(VLOOKUP(R26,'[1]Sheet1'!$A$176:$Q$228,16,FALSE),0)</f>
        <v>221</v>
      </c>
      <c r="R26" s="73" t="s">
        <v>290</v>
      </c>
    </row>
    <row r="27" spans="1:18" ht="28.5">
      <c r="A27" s="206">
        <v>41</v>
      </c>
      <c r="B27" s="207" t="s">
        <v>58</v>
      </c>
      <c r="C27" s="10">
        <f>_xlfn.IFERROR(VLOOKUP(R27,'[1]Sheet1'!$A$176:$Q$228,2,FALSE),0)</f>
        <v>2</v>
      </c>
      <c r="D27" s="7">
        <f>_xlfn.IFERROR(VLOOKUP(R27,'[1]Sheet1'!$A$176:$Q$228,3,FALSE),0)</f>
        <v>1</v>
      </c>
      <c r="E27" s="99">
        <f>_xlfn.IFERROR(VLOOKUP(R27,'[1]Sheet1'!$A$176:$Q$228,4,FALSE),0)</f>
        <v>1</v>
      </c>
      <c r="F27" s="100">
        <f>_xlfn.IFERROR(VLOOKUP(R27,'[1]Sheet1'!$A$176:$Q$228,5,FALSE),0)</f>
        <v>0</v>
      </c>
      <c r="G27" s="10">
        <f>_xlfn.IFERROR(VLOOKUP(R27,'[1]Sheet1'!$A$176:$Q$228,6,FALSE),0)</f>
        <v>4</v>
      </c>
      <c r="H27" s="10">
        <f>_xlfn.IFERROR(VLOOKUP(R27,'[1]Sheet1'!$A$176:$Q$228,7,FALSE),0)</f>
        <v>6</v>
      </c>
      <c r="I27" s="7">
        <f>_xlfn.IFERROR(VLOOKUP(R27,'[1]Sheet1'!$A$176:$Q$228,8,FALSE),0)</f>
        <v>5</v>
      </c>
      <c r="J27" s="99">
        <f>_xlfn.IFERROR(VLOOKUP(R27,'[1]Sheet1'!$A$176:$Q$228,9,FALSE),0)</f>
        <v>3</v>
      </c>
      <c r="K27" s="100">
        <f>_xlfn.IFERROR(VLOOKUP(R27,'[1]Sheet1'!$A$176:$Q$228,10,FALSE),0)</f>
        <v>0</v>
      </c>
      <c r="L27" s="10">
        <f>_xlfn.IFERROR(VLOOKUP(R27,'[1]Sheet1'!$A$176:$Q$228,11,FALSE),0)</f>
        <v>14</v>
      </c>
      <c r="M27" s="10">
        <f>_xlfn.IFERROR(VLOOKUP(R27,'[1]Sheet1'!$A$176:$Q$228,12,FALSE),0)</f>
        <v>9</v>
      </c>
      <c r="N27" s="7">
        <f>_xlfn.IFERROR(VLOOKUP(R27,'[1]Sheet1'!$A$176:$Q$228,13,FALSE),0)</f>
        <v>2</v>
      </c>
      <c r="O27" s="99">
        <f>_xlfn.IFERROR(VLOOKUP(R27,'[1]Sheet1'!$A$176:$Q$228,14,FALSE),0)</f>
        <v>1</v>
      </c>
      <c r="P27" s="100">
        <f>_xlfn.IFERROR(VLOOKUP(R27,'[1]Sheet1'!$A$176:$Q$228,15,FALSE),0)</f>
        <v>0</v>
      </c>
      <c r="Q27" s="116">
        <f>_xlfn.IFERROR(VLOOKUP(R27,'[1]Sheet1'!$A$176:$Q$228,16,FALSE),0)</f>
        <v>12</v>
      </c>
      <c r="R27" s="73" t="s">
        <v>291</v>
      </c>
    </row>
    <row r="28" spans="1:18" ht="28.5">
      <c r="A28" s="206">
        <v>42</v>
      </c>
      <c r="B28" s="207" t="s">
        <v>59</v>
      </c>
      <c r="C28" s="10">
        <f>_xlfn.IFERROR(VLOOKUP(R28,'[1]Sheet1'!$A$176:$Q$228,2,FALSE),0)</f>
        <v>466</v>
      </c>
      <c r="D28" s="7">
        <f>_xlfn.IFERROR(VLOOKUP(R28,'[1]Sheet1'!$A$176:$Q$228,3,FALSE),0)</f>
        <v>585</v>
      </c>
      <c r="E28" s="99">
        <f>_xlfn.IFERROR(VLOOKUP(R28,'[1]Sheet1'!$A$176:$Q$228,4,FALSE),0)</f>
        <v>103</v>
      </c>
      <c r="F28" s="100">
        <f>_xlfn.IFERROR(VLOOKUP(R28,'[1]Sheet1'!$A$176:$Q$228,5,FALSE),0)</f>
        <v>2</v>
      </c>
      <c r="G28" s="10">
        <f>_xlfn.IFERROR(VLOOKUP(R28,'[1]Sheet1'!$A$176:$Q$228,6,FALSE),0)</f>
        <v>1156</v>
      </c>
      <c r="H28" s="10">
        <f>_xlfn.IFERROR(VLOOKUP(R28,'[1]Sheet1'!$A$176:$Q$228,7,FALSE),0)</f>
        <v>1556</v>
      </c>
      <c r="I28" s="7">
        <f>_xlfn.IFERROR(VLOOKUP(R28,'[1]Sheet1'!$A$176:$Q$228,8,FALSE),0)</f>
        <v>2292</v>
      </c>
      <c r="J28" s="99">
        <f>_xlfn.IFERROR(VLOOKUP(R28,'[1]Sheet1'!$A$176:$Q$228,9,FALSE),0)</f>
        <v>602</v>
      </c>
      <c r="K28" s="100">
        <f>_xlfn.IFERROR(VLOOKUP(R28,'[1]Sheet1'!$A$176:$Q$228,10,FALSE),0)</f>
        <v>8</v>
      </c>
      <c r="L28" s="10">
        <f>_xlfn.IFERROR(VLOOKUP(R28,'[1]Sheet1'!$A$176:$Q$228,11,FALSE),0)</f>
        <v>4458</v>
      </c>
      <c r="M28" s="10">
        <f>_xlfn.IFERROR(VLOOKUP(R28,'[1]Sheet1'!$A$176:$Q$228,12,FALSE),0)</f>
        <v>520</v>
      </c>
      <c r="N28" s="7">
        <f>_xlfn.IFERROR(VLOOKUP(R28,'[1]Sheet1'!$A$176:$Q$228,13,FALSE),0)</f>
        <v>706</v>
      </c>
      <c r="O28" s="99">
        <f>_xlfn.IFERROR(VLOOKUP(R28,'[1]Sheet1'!$A$176:$Q$228,14,FALSE),0)</f>
        <v>339</v>
      </c>
      <c r="P28" s="100">
        <f>_xlfn.IFERROR(VLOOKUP(R28,'[1]Sheet1'!$A$176:$Q$228,15,FALSE),0)</f>
        <v>2</v>
      </c>
      <c r="Q28" s="116">
        <f>_xlfn.IFERROR(VLOOKUP(R28,'[1]Sheet1'!$A$176:$Q$228,16,FALSE),0)</f>
        <v>1567</v>
      </c>
      <c r="R28" s="73" t="s">
        <v>292</v>
      </c>
    </row>
    <row r="29" spans="1:18" ht="28.5">
      <c r="A29" s="206">
        <v>43</v>
      </c>
      <c r="B29" s="207" t="s">
        <v>60</v>
      </c>
      <c r="C29" s="10">
        <f>_xlfn.IFERROR(VLOOKUP(R29,'[1]Sheet1'!$A$176:$Q$228,2,FALSE),0)</f>
        <v>4</v>
      </c>
      <c r="D29" s="7">
        <f>_xlfn.IFERROR(VLOOKUP(R29,'[1]Sheet1'!$A$176:$Q$228,3,FALSE),0)</f>
        <v>2</v>
      </c>
      <c r="E29" s="99">
        <f>_xlfn.IFERROR(VLOOKUP(R29,'[1]Sheet1'!$A$176:$Q$228,4,FALSE),0)</f>
        <v>1</v>
      </c>
      <c r="F29" s="100">
        <f>_xlfn.IFERROR(VLOOKUP(R29,'[1]Sheet1'!$A$176:$Q$228,5,FALSE),0)</f>
        <v>0</v>
      </c>
      <c r="G29" s="10">
        <f>_xlfn.IFERROR(VLOOKUP(R29,'[1]Sheet1'!$A$176:$Q$228,6,FALSE),0)</f>
        <v>7</v>
      </c>
      <c r="H29" s="10">
        <f>_xlfn.IFERROR(VLOOKUP(R29,'[1]Sheet1'!$A$176:$Q$228,7,FALSE),0)</f>
        <v>3</v>
      </c>
      <c r="I29" s="7">
        <f>_xlfn.IFERROR(VLOOKUP(R29,'[1]Sheet1'!$A$176:$Q$228,8,FALSE),0)</f>
        <v>6</v>
      </c>
      <c r="J29" s="99">
        <f>_xlfn.IFERROR(VLOOKUP(R29,'[1]Sheet1'!$A$176:$Q$228,9,FALSE),0)</f>
        <v>0</v>
      </c>
      <c r="K29" s="100">
        <f>_xlfn.IFERROR(VLOOKUP(R29,'[1]Sheet1'!$A$176:$Q$228,10,FALSE),0)</f>
        <v>0</v>
      </c>
      <c r="L29" s="10">
        <f>_xlfn.IFERROR(VLOOKUP(R29,'[1]Sheet1'!$A$176:$Q$228,11,FALSE),0)</f>
        <v>9</v>
      </c>
      <c r="M29" s="10">
        <f>_xlfn.IFERROR(VLOOKUP(R29,'[1]Sheet1'!$A$176:$Q$228,12,FALSE),0)</f>
        <v>1</v>
      </c>
      <c r="N29" s="7">
        <f>_xlfn.IFERROR(VLOOKUP(R29,'[1]Sheet1'!$A$176:$Q$228,13,FALSE),0)</f>
        <v>0</v>
      </c>
      <c r="O29" s="99">
        <f>_xlfn.IFERROR(VLOOKUP(R29,'[1]Sheet1'!$A$176:$Q$228,14,FALSE),0)</f>
        <v>1</v>
      </c>
      <c r="P29" s="100">
        <f>_xlfn.IFERROR(VLOOKUP(R29,'[1]Sheet1'!$A$176:$Q$228,15,FALSE),0)</f>
        <v>0</v>
      </c>
      <c r="Q29" s="116">
        <f>_xlfn.IFERROR(VLOOKUP(R29,'[1]Sheet1'!$A$176:$Q$228,16,FALSE),0)</f>
        <v>2</v>
      </c>
      <c r="R29" s="73" t="s">
        <v>293</v>
      </c>
    </row>
    <row r="30" spans="1:18" ht="15">
      <c r="A30" s="206">
        <v>44</v>
      </c>
      <c r="B30" s="207" t="s">
        <v>61</v>
      </c>
      <c r="C30" s="10">
        <f>_xlfn.IFERROR(VLOOKUP(R30,'[1]Sheet1'!$A$176:$Q$228,2,FALSE),0)</f>
        <v>9</v>
      </c>
      <c r="D30" s="7">
        <f>_xlfn.IFERROR(VLOOKUP(R30,'[1]Sheet1'!$A$176:$Q$228,3,FALSE),0)</f>
        <v>12</v>
      </c>
      <c r="E30" s="99">
        <f>_xlfn.IFERROR(VLOOKUP(R30,'[1]Sheet1'!$A$176:$Q$228,4,FALSE),0)</f>
        <v>0</v>
      </c>
      <c r="F30" s="100">
        <f>_xlfn.IFERROR(VLOOKUP(R30,'[1]Sheet1'!$A$176:$Q$228,5,FALSE),0)</f>
        <v>0</v>
      </c>
      <c r="G30" s="10">
        <f>_xlfn.IFERROR(VLOOKUP(R30,'[1]Sheet1'!$A$176:$Q$228,6,FALSE),0)</f>
        <v>21</v>
      </c>
      <c r="H30" s="10">
        <f>_xlfn.IFERROR(VLOOKUP(R30,'[1]Sheet1'!$A$176:$Q$228,7,FALSE),0)</f>
        <v>23</v>
      </c>
      <c r="I30" s="7">
        <f>_xlfn.IFERROR(VLOOKUP(R30,'[1]Sheet1'!$A$176:$Q$228,8,FALSE),0)</f>
        <v>35</v>
      </c>
      <c r="J30" s="99">
        <f>_xlfn.IFERROR(VLOOKUP(R30,'[1]Sheet1'!$A$176:$Q$228,9,FALSE),0)</f>
        <v>10</v>
      </c>
      <c r="K30" s="100">
        <f>_xlfn.IFERROR(VLOOKUP(R30,'[1]Sheet1'!$A$176:$Q$228,10,FALSE),0)</f>
        <v>0</v>
      </c>
      <c r="L30" s="10">
        <f>_xlfn.IFERROR(VLOOKUP(R30,'[1]Sheet1'!$A$176:$Q$228,11,FALSE),0)</f>
        <v>68</v>
      </c>
      <c r="M30" s="10">
        <f>_xlfn.IFERROR(VLOOKUP(R30,'[1]Sheet1'!$A$176:$Q$228,12,FALSE),0)</f>
        <v>10</v>
      </c>
      <c r="N30" s="7">
        <f>_xlfn.IFERROR(VLOOKUP(R30,'[1]Sheet1'!$A$176:$Q$228,13,FALSE),0)</f>
        <v>19</v>
      </c>
      <c r="O30" s="99">
        <f>_xlfn.IFERROR(VLOOKUP(R30,'[1]Sheet1'!$A$176:$Q$228,14,FALSE),0)</f>
        <v>2</v>
      </c>
      <c r="P30" s="100">
        <f>_xlfn.IFERROR(VLOOKUP(R30,'[1]Sheet1'!$A$176:$Q$228,15,FALSE),0)</f>
        <v>0</v>
      </c>
      <c r="Q30" s="116">
        <f>_xlfn.IFERROR(VLOOKUP(R30,'[1]Sheet1'!$A$176:$Q$228,16,FALSE),0)</f>
        <v>31</v>
      </c>
      <c r="R30" s="73" t="s">
        <v>294</v>
      </c>
    </row>
    <row r="31" spans="1:18" ht="15">
      <c r="A31" s="206">
        <v>45</v>
      </c>
      <c r="B31" s="207" t="s">
        <v>62</v>
      </c>
      <c r="C31" s="10">
        <f>_xlfn.IFERROR(VLOOKUP(R31,'[1]Sheet1'!$A$176:$Q$228,2,FALSE),0)</f>
        <v>1</v>
      </c>
      <c r="D31" s="7">
        <f>_xlfn.IFERROR(VLOOKUP(R31,'[1]Sheet1'!$A$176:$Q$228,3,FALSE),0)</f>
        <v>1</v>
      </c>
      <c r="E31" s="99">
        <f>_xlfn.IFERROR(VLOOKUP(R31,'[1]Sheet1'!$A$176:$Q$228,4,FALSE),0)</f>
        <v>0</v>
      </c>
      <c r="F31" s="100">
        <f>_xlfn.IFERROR(VLOOKUP(R31,'[1]Sheet1'!$A$176:$Q$228,5,FALSE),0)</f>
        <v>0</v>
      </c>
      <c r="G31" s="10">
        <f>_xlfn.IFERROR(VLOOKUP(R31,'[1]Sheet1'!$A$176:$Q$228,6,FALSE),0)</f>
        <v>2</v>
      </c>
      <c r="H31" s="10">
        <f>_xlfn.IFERROR(VLOOKUP(R31,'[1]Sheet1'!$A$176:$Q$228,7,FALSE),0)</f>
        <v>1</v>
      </c>
      <c r="I31" s="7">
        <f>_xlfn.IFERROR(VLOOKUP(R31,'[1]Sheet1'!$A$176:$Q$228,8,FALSE),0)</f>
        <v>6</v>
      </c>
      <c r="J31" s="99">
        <f>_xlfn.IFERROR(VLOOKUP(R31,'[1]Sheet1'!$A$176:$Q$228,9,FALSE),0)</f>
        <v>0</v>
      </c>
      <c r="K31" s="100">
        <f>_xlfn.IFERROR(VLOOKUP(R31,'[1]Sheet1'!$A$176:$Q$228,10,FALSE),0)</f>
        <v>0</v>
      </c>
      <c r="L31" s="10">
        <f>_xlfn.IFERROR(VLOOKUP(R31,'[1]Sheet1'!$A$176:$Q$228,11,FALSE),0)</f>
        <v>7</v>
      </c>
      <c r="M31" s="10">
        <f>_xlfn.IFERROR(VLOOKUP(R31,'[1]Sheet1'!$A$176:$Q$228,12,FALSE),0)</f>
        <v>3</v>
      </c>
      <c r="N31" s="7">
        <f>_xlfn.IFERROR(VLOOKUP(R31,'[1]Sheet1'!$A$176:$Q$228,13,FALSE),0)</f>
        <v>1</v>
      </c>
      <c r="O31" s="99">
        <f>_xlfn.IFERROR(VLOOKUP(R31,'[1]Sheet1'!$A$176:$Q$228,14,FALSE),0)</f>
        <v>0</v>
      </c>
      <c r="P31" s="100">
        <f>_xlfn.IFERROR(VLOOKUP(R31,'[1]Sheet1'!$A$176:$Q$228,15,FALSE),0)</f>
        <v>0</v>
      </c>
      <c r="Q31" s="116">
        <f>_xlfn.IFERROR(VLOOKUP(R31,'[1]Sheet1'!$A$176:$Q$228,16,FALSE),0)</f>
        <v>4</v>
      </c>
      <c r="R31" s="73" t="s">
        <v>295</v>
      </c>
    </row>
    <row r="32" spans="1:18" ht="15">
      <c r="A32" s="206">
        <v>49</v>
      </c>
      <c r="B32" s="207" t="s">
        <v>63</v>
      </c>
      <c r="C32" s="10">
        <f>_xlfn.IFERROR(VLOOKUP(R32,'[1]Sheet1'!$A$176:$Q$228,2,FALSE),0)</f>
        <v>3</v>
      </c>
      <c r="D32" s="7">
        <f>_xlfn.IFERROR(VLOOKUP(R32,'[1]Sheet1'!$A$176:$Q$228,3,FALSE),0)</f>
        <v>13</v>
      </c>
      <c r="E32" s="99">
        <f>_xlfn.IFERROR(VLOOKUP(R32,'[1]Sheet1'!$A$176:$Q$228,4,FALSE),0)</f>
        <v>2</v>
      </c>
      <c r="F32" s="100">
        <f>_xlfn.IFERROR(VLOOKUP(R32,'[1]Sheet1'!$A$176:$Q$228,5,FALSE),0)</f>
        <v>0</v>
      </c>
      <c r="G32" s="10">
        <f>_xlfn.IFERROR(VLOOKUP(R32,'[1]Sheet1'!$A$176:$Q$228,6,FALSE),0)</f>
        <v>18</v>
      </c>
      <c r="H32" s="10">
        <f>_xlfn.IFERROR(VLOOKUP(R32,'[1]Sheet1'!$A$176:$Q$228,7,FALSE),0)</f>
        <v>30</v>
      </c>
      <c r="I32" s="7">
        <f>_xlfn.IFERROR(VLOOKUP(R32,'[1]Sheet1'!$A$176:$Q$228,8,FALSE),0)</f>
        <v>34</v>
      </c>
      <c r="J32" s="99">
        <f>_xlfn.IFERROR(VLOOKUP(R32,'[1]Sheet1'!$A$176:$Q$228,9,FALSE),0)</f>
        <v>14</v>
      </c>
      <c r="K32" s="100">
        <f>_xlfn.IFERROR(VLOOKUP(R32,'[1]Sheet1'!$A$176:$Q$228,10,FALSE),0)</f>
        <v>0</v>
      </c>
      <c r="L32" s="10">
        <f>_xlfn.IFERROR(VLOOKUP(R32,'[1]Sheet1'!$A$176:$Q$228,11,FALSE),0)</f>
        <v>78</v>
      </c>
      <c r="M32" s="10">
        <f>_xlfn.IFERROR(VLOOKUP(R32,'[1]Sheet1'!$A$176:$Q$228,12,FALSE),0)</f>
        <v>8</v>
      </c>
      <c r="N32" s="7">
        <f>_xlfn.IFERROR(VLOOKUP(R32,'[1]Sheet1'!$A$176:$Q$228,13,FALSE),0)</f>
        <v>10</v>
      </c>
      <c r="O32" s="99">
        <f>_xlfn.IFERROR(VLOOKUP(R32,'[1]Sheet1'!$A$176:$Q$228,14,FALSE),0)</f>
        <v>3</v>
      </c>
      <c r="P32" s="100">
        <f>_xlfn.IFERROR(VLOOKUP(R32,'[1]Sheet1'!$A$176:$Q$228,15,FALSE),0)</f>
        <v>0</v>
      </c>
      <c r="Q32" s="116">
        <f>_xlfn.IFERROR(VLOOKUP(R32,'[1]Sheet1'!$A$176:$Q$228,16,FALSE),0)</f>
        <v>21</v>
      </c>
      <c r="R32" s="73" t="s">
        <v>296</v>
      </c>
    </row>
    <row r="33" spans="1:18" ht="15">
      <c r="A33" s="206">
        <v>50</v>
      </c>
      <c r="B33" s="207" t="s">
        <v>64</v>
      </c>
      <c r="C33" s="10">
        <f>_xlfn.IFERROR(VLOOKUP(R33,'[1]Sheet1'!$A$176:$Q$228,2,FALSE),0)</f>
        <v>29</v>
      </c>
      <c r="D33" s="7">
        <f>_xlfn.IFERROR(VLOOKUP(R33,'[1]Sheet1'!$A$176:$Q$228,3,FALSE),0)</f>
        <v>34</v>
      </c>
      <c r="E33" s="99">
        <f>_xlfn.IFERROR(VLOOKUP(R33,'[1]Sheet1'!$A$176:$Q$228,4,FALSE),0)</f>
        <v>6</v>
      </c>
      <c r="F33" s="100">
        <f>_xlfn.IFERROR(VLOOKUP(R33,'[1]Sheet1'!$A$176:$Q$228,5,FALSE),0)</f>
        <v>0</v>
      </c>
      <c r="G33" s="10">
        <f>_xlfn.IFERROR(VLOOKUP(R33,'[1]Sheet1'!$A$176:$Q$228,6,FALSE),0)</f>
        <v>69</v>
      </c>
      <c r="H33" s="10">
        <f>_xlfn.IFERROR(VLOOKUP(R33,'[1]Sheet1'!$A$176:$Q$228,7,FALSE),0)</f>
        <v>153</v>
      </c>
      <c r="I33" s="7">
        <f>_xlfn.IFERROR(VLOOKUP(R33,'[1]Sheet1'!$A$176:$Q$228,8,FALSE),0)</f>
        <v>214</v>
      </c>
      <c r="J33" s="99">
        <f>_xlfn.IFERROR(VLOOKUP(R33,'[1]Sheet1'!$A$176:$Q$228,9,FALSE),0)</f>
        <v>50</v>
      </c>
      <c r="K33" s="100">
        <f>_xlfn.IFERROR(VLOOKUP(R33,'[1]Sheet1'!$A$176:$Q$228,10,FALSE),0)</f>
        <v>1</v>
      </c>
      <c r="L33" s="10">
        <f>_xlfn.IFERROR(VLOOKUP(R33,'[1]Sheet1'!$A$176:$Q$228,11,FALSE),0)</f>
        <v>418</v>
      </c>
      <c r="M33" s="10">
        <f>_xlfn.IFERROR(VLOOKUP(R33,'[1]Sheet1'!$A$176:$Q$228,12,FALSE),0)</f>
        <v>89</v>
      </c>
      <c r="N33" s="7">
        <f>_xlfn.IFERROR(VLOOKUP(R33,'[1]Sheet1'!$A$176:$Q$228,13,FALSE),0)</f>
        <v>129</v>
      </c>
      <c r="O33" s="99">
        <f>_xlfn.IFERROR(VLOOKUP(R33,'[1]Sheet1'!$A$176:$Q$228,14,FALSE),0)</f>
        <v>63</v>
      </c>
      <c r="P33" s="100">
        <f>_xlfn.IFERROR(VLOOKUP(R33,'[1]Sheet1'!$A$176:$Q$228,15,FALSE),0)</f>
        <v>0</v>
      </c>
      <c r="Q33" s="116">
        <f>_xlfn.IFERROR(VLOOKUP(R33,'[1]Sheet1'!$A$176:$Q$228,16,FALSE),0)</f>
        <v>281</v>
      </c>
      <c r="R33" s="73" t="s">
        <v>297</v>
      </c>
    </row>
    <row r="34" spans="1:18" ht="15">
      <c r="A34" s="206">
        <v>51</v>
      </c>
      <c r="B34" s="207" t="s">
        <v>65</v>
      </c>
      <c r="C34" s="10">
        <f>_xlfn.IFERROR(VLOOKUP(R34,'[1]Sheet1'!$A$176:$Q$228,2,FALSE),0)</f>
        <v>6</v>
      </c>
      <c r="D34" s="7">
        <f>_xlfn.IFERROR(VLOOKUP(R34,'[1]Sheet1'!$A$176:$Q$228,3,FALSE),0)</f>
        <v>19</v>
      </c>
      <c r="E34" s="99">
        <f>_xlfn.IFERROR(VLOOKUP(R34,'[1]Sheet1'!$A$176:$Q$228,4,FALSE),0)</f>
        <v>6</v>
      </c>
      <c r="F34" s="100">
        <f>_xlfn.IFERROR(VLOOKUP(R34,'[1]Sheet1'!$A$176:$Q$228,5,FALSE),0)</f>
        <v>0</v>
      </c>
      <c r="G34" s="10">
        <f>_xlfn.IFERROR(VLOOKUP(R34,'[1]Sheet1'!$A$176:$Q$228,6,FALSE),0)</f>
        <v>31</v>
      </c>
      <c r="H34" s="10">
        <f>_xlfn.IFERROR(VLOOKUP(R34,'[1]Sheet1'!$A$176:$Q$228,7,FALSE),0)</f>
        <v>77</v>
      </c>
      <c r="I34" s="7">
        <f>_xlfn.IFERROR(VLOOKUP(R34,'[1]Sheet1'!$A$176:$Q$228,8,FALSE),0)</f>
        <v>86</v>
      </c>
      <c r="J34" s="99">
        <f>_xlfn.IFERROR(VLOOKUP(R34,'[1]Sheet1'!$A$176:$Q$228,9,FALSE),0)</f>
        <v>33</v>
      </c>
      <c r="K34" s="100">
        <f>_xlfn.IFERROR(VLOOKUP(R34,'[1]Sheet1'!$A$176:$Q$228,10,FALSE),0)</f>
        <v>0</v>
      </c>
      <c r="L34" s="10">
        <f>_xlfn.IFERROR(VLOOKUP(R34,'[1]Sheet1'!$A$176:$Q$228,11,FALSE),0)</f>
        <v>196</v>
      </c>
      <c r="M34" s="10">
        <f>_xlfn.IFERROR(VLOOKUP(R34,'[1]Sheet1'!$A$176:$Q$228,12,FALSE),0)</f>
        <v>34</v>
      </c>
      <c r="N34" s="7">
        <f>_xlfn.IFERROR(VLOOKUP(R34,'[1]Sheet1'!$A$176:$Q$228,13,FALSE),0)</f>
        <v>42</v>
      </c>
      <c r="O34" s="99">
        <f>_xlfn.IFERROR(VLOOKUP(R34,'[1]Sheet1'!$A$176:$Q$228,14,FALSE),0)</f>
        <v>18</v>
      </c>
      <c r="P34" s="100">
        <f>_xlfn.IFERROR(VLOOKUP(R34,'[1]Sheet1'!$A$176:$Q$228,15,FALSE),0)</f>
        <v>0</v>
      </c>
      <c r="Q34" s="116">
        <f>_xlfn.IFERROR(VLOOKUP(R34,'[1]Sheet1'!$A$176:$Q$228,16,FALSE),0)</f>
        <v>94</v>
      </c>
      <c r="R34" s="73" t="s">
        <v>298</v>
      </c>
    </row>
    <row r="35" spans="1:18" ht="15">
      <c r="A35" s="206">
        <v>52</v>
      </c>
      <c r="B35" s="207" t="s">
        <v>66</v>
      </c>
      <c r="C35" s="10">
        <f>_xlfn.IFERROR(VLOOKUP(R35,'[1]Sheet1'!$A$176:$Q$228,2,FALSE),0)</f>
        <v>73</v>
      </c>
      <c r="D35" s="7">
        <f>_xlfn.IFERROR(VLOOKUP(R35,'[1]Sheet1'!$A$176:$Q$228,3,FALSE),0)</f>
        <v>82</v>
      </c>
      <c r="E35" s="99">
        <f>_xlfn.IFERROR(VLOOKUP(R35,'[1]Sheet1'!$A$176:$Q$228,4,FALSE),0)</f>
        <v>17</v>
      </c>
      <c r="F35" s="100">
        <f>_xlfn.IFERROR(VLOOKUP(R35,'[1]Sheet1'!$A$176:$Q$228,5,FALSE),0)</f>
        <v>0</v>
      </c>
      <c r="G35" s="10">
        <f>_xlfn.IFERROR(VLOOKUP(R35,'[1]Sheet1'!$A$176:$Q$228,6,FALSE),0)</f>
        <v>172</v>
      </c>
      <c r="H35" s="10">
        <f>_xlfn.IFERROR(VLOOKUP(R35,'[1]Sheet1'!$A$176:$Q$228,7,FALSE),0)</f>
        <v>352</v>
      </c>
      <c r="I35" s="7">
        <f>_xlfn.IFERROR(VLOOKUP(R35,'[1]Sheet1'!$A$176:$Q$228,8,FALSE),0)</f>
        <v>492</v>
      </c>
      <c r="J35" s="99">
        <f>_xlfn.IFERROR(VLOOKUP(R35,'[1]Sheet1'!$A$176:$Q$228,9,FALSE),0)</f>
        <v>137</v>
      </c>
      <c r="K35" s="100">
        <f>_xlfn.IFERROR(VLOOKUP(R35,'[1]Sheet1'!$A$176:$Q$228,10,FALSE),0)</f>
        <v>0</v>
      </c>
      <c r="L35" s="10">
        <f>_xlfn.IFERROR(VLOOKUP(R35,'[1]Sheet1'!$A$176:$Q$228,11,FALSE),0)</f>
        <v>981</v>
      </c>
      <c r="M35" s="10">
        <f>_xlfn.IFERROR(VLOOKUP(R35,'[1]Sheet1'!$A$176:$Q$228,12,FALSE),0)</f>
        <v>209</v>
      </c>
      <c r="N35" s="7">
        <f>_xlfn.IFERROR(VLOOKUP(R35,'[1]Sheet1'!$A$176:$Q$228,13,FALSE),0)</f>
        <v>304</v>
      </c>
      <c r="O35" s="99">
        <f>_xlfn.IFERROR(VLOOKUP(R35,'[1]Sheet1'!$A$176:$Q$228,14,FALSE),0)</f>
        <v>126</v>
      </c>
      <c r="P35" s="100">
        <f>_xlfn.IFERROR(VLOOKUP(R35,'[1]Sheet1'!$A$176:$Q$228,15,FALSE),0)</f>
        <v>0</v>
      </c>
      <c r="Q35" s="116">
        <f>_xlfn.IFERROR(VLOOKUP(R35,'[1]Sheet1'!$A$176:$Q$228,16,FALSE),0)</f>
        <v>639</v>
      </c>
      <c r="R35" s="73" t="s">
        <v>299</v>
      </c>
    </row>
    <row r="36" spans="1:18" ht="15">
      <c r="A36" s="206">
        <v>59</v>
      </c>
      <c r="B36" s="207" t="s">
        <v>67</v>
      </c>
      <c r="C36" s="10">
        <f>_xlfn.IFERROR(VLOOKUP(R36,'[1]Sheet1'!$A$176:$Q$228,2,FALSE),0)</f>
        <v>9</v>
      </c>
      <c r="D36" s="7">
        <f>_xlfn.IFERROR(VLOOKUP(R36,'[1]Sheet1'!$A$176:$Q$228,3,FALSE),0)</f>
        <v>7</v>
      </c>
      <c r="E36" s="99">
        <f>_xlfn.IFERROR(VLOOKUP(R36,'[1]Sheet1'!$A$176:$Q$228,4,FALSE),0)</f>
        <v>2</v>
      </c>
      <c r="F36" s="100">
        <f>_xlfn.IFERROR(VLOOKUP(R36,'[1]Sheet1'!$A$176:$Q$228,5,FALSE),0)</f>
        <v>0</v>
      </c>
      <c r="G36" s="10">
        <f>_xlfn.IFERROR(VLOOKUP(R36,'[1]Sheet1'!$A$176:$Q$228,6,FALSE),0)</f>
        <v>18</v>
      </c>
      <c r="H36" s="10">
        <f>_xlfn.IFERROR(VLOOKUP(R36,'[1]Sheet1'!$A$176:$Q$228,7,FALSE),0)</f>
        <v>36</v>
      </c>
      <c r="I36" s="7">
        <f>_xlfn.IFERROR(VLOOKUP(R36,'[1]Sheet1'!$A$176:$Q$228,8,FALSE),0)</f>
        <v>29</v>
      </c>
      <c r="J36" s="99">
        <f>_xlfn.IFERROR(VLOOKUP(R36,'[1]Sheet1'!$A$176:$Q$228,9,FALSE),0)</f>
        <v>5</v>
      </c>
      <c r="K36" s="100">
        <f>_xlfn.IFERROR(VLOOKUP(R36,'[1]Sheet1'!$A$176:$Q$228,10,FALSE),0)</f>
        <v>0</v>
      </c>
      <c r="L36" s="10">
        <f>_xlfn.IFERROR(VLOOKUP(R36,'[1]Sheet1'!$A$176:$Q$228,11,FALSE),0)</f>
        <v>70</v>
      </c>
      <c r="M36" s="10">
        <f>_xlfn.IFERROR(VLOOKUP(R36,'[1]Sheet1'!$A$176:$Q$228,12,FALSE),0)</f>
        <v>19</v>
      </c>
      <c r="N36" s="7">
        <f>_xlfn.IFERROR(VLOOKUP(R36,'[1]Sheet1'!$A$176:$Q$228,13,FALSE),0)</f>
        <v>14</v>
      </c>
      <c r="O36" s="99">
        <f>_xlfn.IFERROR(VLOOKUP(R36,'[1]Sheet1'!$A$176:$Q$228,14,FALSE),0)</f>
        <v>11</v>
      </c>
      <c r="P36" s="100">
        <f>_xlfn.IFERROR(VLOOKUP(R36,'[1]Sheet1'!$A$176:$Q$228,15,FALSE),0)</f>
        <v>0</v>
      </c>
      <c r="Q36" s="116">
        <f>_xlfn.IFERROR(VLOOKUP(R36,'[1]Sheet1'!$A$176:$Q$228,16,FALSE),0)</f>
        <v>44</v>
      </c>
      <c r="R36" s="73" t="s">
        <v>300</v>
      </c>
    </row>
    <row r="37" spans="1:18" ht="28.5">
      <c r="A37" s="206">
        <v>60</v>
      </c>
      <c r="B37" s="207" t="s">
        <v>68</v>
      </c>
      <c r="C37" s="10">
        <f>_xlfn.IFERROR(VLOOKUP(R37,'[1]Sheet1'!$A$176:$Q$228,2,FALSE),0)</f>
        <v>2</v>
      </c>
      <c r="D37" s="7">
        <f>_xlfn.IFERROR(VLOOKUP(R37,'[1]Sheet1'!$A$176:$Q$228,3,FALSE),0)</f>
        <v>5</v>
      </c>
      <c r="E37" s="99">
        <f>_xlfn.IFERROR(VLOOKUP(R37,'[1]Sheet1'!$A$176:$Q$228,4,FALSE),0)</f>
        <v>1</v>
      </c>
      <c r="F37" s="100">
        <f>_xlfn.IFERROR(VLOOKUP(R37,'[1]Sheet1'!$A$176:$Q$228,5,FALSE),0)</f>
        <v>0</v>
      </c>
      <c r="G37" s="10">
        <f>_xlfn.IFERROR(VLOOKUP(R37,'[1]Sheet1'!$A$176:$Q$228,6,FALSE),0)</f>
        <v>8</v>
      </c>
      <c r="H37" s="10">
        <f>_xlfn.IFERROR(VLOOKUP(R37,'[1]Sheet1'!$A$176:$Q$228,7,FALSE),0)</f>
        <v>14</v>
      </c>
      <c r="I37" s="7">
        <f>_xlfn.IFERROR(VLOOKUP(R37,'[1]Sheet1'!$A$176:$Q$228,8,FALSE),0)</f>
        <v>20</v>
      </c>
      <c r="J37" s="99">
        <f>_xlfn.IFERROR(VLOOKUP(R37,'[1]Sheet1'!$A$176:$Q$228,9,FALSE),0)</f>
        <v>4</v>
      </c>
      <c r="K37" s="100">
        <f>_xlfn.IFERROR(VLOOKUP(R37,'[1]Sheet1'!$A$176:$Q$228,10,FALSE),0)</f>
        <v>0</v>
      </c>
      <c r="L37" s="10">
        <f>_xlfn.IFERROR(VLOOKUP(R37,'[1]Sheet1'!$A$176:$Q$228,11,FALSE),0)</f>
        <v>38</v>
      </c>
      <c r="M37" s="10">
        <f>_xlfn.IFERROR(VLOOKUP(R37,'[1]Sheet1'!$A$176:$Q$228,12,FALSE),0)</f>
        <v>9</v>
      </c>
      <c r="N37" s="7">
        <f>_xlfn.IFERROR(VLOOKUP(R37,'[1]Sheet1'!$A$176:$Q$228,13,FALSE),0)</f>
        <v>14</v>
      </c>
      <c r="O37" s="99">
        <f>_xlfn.IFERROR(VLOOKUP(R37,'[1]Sheet1'!$A$176:$Q$228,14,FALSE),0)</f>
        <v>3</v>
      </c>
      <c r="P37" s="100">
        <f>_xlfn.IFERROR(VLOOKUP(R37,'[1]Sheet1'!$A$176:$Q$228,15,FALSE),0)</f>
        <v>0</v>
      </c>
      <c r="Q37" s="116">
        <f>_xlfn.IFERROR(VLOOKUP(R37,'[1]Sheet1'!$A$176:$Q$228,16,FALSE),0)</f>
        <v>26</v>
      </c>
      <c r="R37" s="73" t="s">
        <v>301</v>
      </c>
    </row>
    <row r="38" spans="1:18" ht="15">
      <c r="A38" s="206">
        <v>61</v>
      </c>
      <c r="B38" s="207" t="s">
        <v>69</v>
      </c>
      <c r="C38" s="10">
        <f>_xlfn.IFERROR(VLOOKUP(R38,'[1]Sheet1'!$A$176:$Q$228,2,FALSE),0)</f>
        <v>0</v>
      </c>
      <c r="D38" s="7">
        <f>_xlfn.IFERROR(VLOOKUP(R38,'[1]Sheet1'!$A$176:$Q$228,3,FALSE),0)</f>
        <v>0</v>
      </c>
      <c r="E38" s="99">
        <f>_xlfn.IFERROR(VLOOKUP(R38,'[1]Sheet1'!$A$176:$Q$228,4,FALSE),0)</f>
        <v>0</v>
      </c>
      <c r="F38" s="100">
        <f>_xlfn.IFERROR(VLOOKUP(R38,'[1]Sheet1'!$A$176:$Q$228,5,FALSE),0)</f>
        <v>0</v>
      </c>
      <c r="G38" s="10">
        <f>_xlfn.IFERROR(VLOOKUP(R38,'[1]Sheet1'!$A$176:$Q$228,6,FALSE),0)</f>
        <v>0</v>
      </c>
      <c r="H38" s="10">
        <f>_xlfn.IFERROR(VLOOKUP(R38,'[1]Sheet1'!$A$176:$Q$228,7,FALSE),0)</f>
        <v>1</v>
      </c>
      <c r="I38" s="7">
        <f>_xlfn.IFERROR(VLOOKUP(R38,'[1]Sheet1'!$A$176:$Q$228,8,FALSE),0)</f>
        <v>2</v>
      </c>
      <c r="J38" s="99">
        <f>_xlfn.IFERROR(VLOOKUP(R38,'[1]Sheet1'!$A$176:$Q$228,9,FALSE),0)</f>
        <v>0</v>
      </c>
      <c r="K38" s="100">
        <f>_xlfn.IFERROR(VLOOKUP(R38,'[1]Sheet1'!$A$176:$Q$228,10,FALSE),0)</f>
        <v>0</v>
      </c>
      <c r="L38" s="10">
        <f>_xlfn.IFERROR(VLOOKUP(R38,'[1]Sheet1'!$A$176:$Q$228,11,FALSE),0)</f>
        <v>3</v>
      </c>
      <c r="M38" s="10">
        <f>_xlfn.IFERROR(VLOOKUP(R38,'[1]Sheet1'!$A$176:$Q$228,12,FALSE),0)</f>
        <v>1</v>
      </c>
      <c r="N38" s="7">
        <f>_xlfn.IFERROR(VLOOKUP(R38,'[1]Sheet1'!$A$176:$Q$228,13,FALSE),0)</f>
        <v>0</v>
      </c>
      <c r="O38" s="99">
        <f>_xlfn.IFERROR(VLOOKUP(R38,'[1]Sheet1'!$A$176:$Q$228,14,FALSE),0)</f>
        <v>0</v>
      </c>
      <c r="P38" s="100">
        <f>_xlfn.IFERROR(VLOOKUP(R38,'[1]Sheet1'!$A$176:$Q$228,15,FALSE),0)</f>
        <v>0</v>
      </c>
      <c r="Q38" s="116">
        <f>_xlfn.IFERROR(VLOOKUP(R38,'[1]Sheet1'!$A$176:$Q$228,16,FALSE),0)</f>
        <v>1</v>
      </c>
      <c r="R38" s="73" t="s">
        <v>302</v>
      </c>
    </row>
    <row r="39" spans="1:18" ht="15">
      <c r="A39" s="206">
        <v>62</v>
      </c>
      <c r="B39" s="207" t="s">
        <v>70</v>
      </c>
      <c r="C39" s="10">
        <f>_xlfn.IFERROR(VLOOKUP(R39,'[1]Sheet1'!$A$176:$Q$228,2,FALSE),0)</f>
        <v>0</v>
      </c>
      <c r="D39" s="7">
        <f>_xlfn.IFERROR(VLOOKUP(R39,'[1]Sheet1'!$A$176:$Q$228,3,FALSE),0)</f>
        <v>0</v>
      </c>
      <c r="E39" s="99">
        <f>_xlfn.IFERROR(VLOOKUP(R39,'[1]Sheet1'!$A$176:$Q$228,4,FALSE),0)</f>
        <v>0</v>
      </c>
      <c r="F39" s="100">
        <f>_xlfn.IFERROR(VLOOKUP(R39,'[1]Sheet1'!$A$176:$Q$228,5,FALSE),0)</f>
        <v>0</v>
      </c>
      <c r="G39" s="10">
        <f>_xlfn.IFERROR(VLOOKUP(R39,'[1]Sheet1'!$A$176:$Q$228,6,FALSE),0)</f>
        <v>0</v>
      </c>
      <c r="H39" s="10">
        <f>_xlfn.IFERROR(VLOOKUP(R39,'[1]Sheet1'!$A$176:$Q$228,7,FALSE),0)</f>
        <v>1</v>
      </c>
      <c r="I39" s="7">
        <f>_xlfn.IFERROR(VLOOKUP(R39,'[1]Sheet1'!$A$176:$Q$228,8,FALSE),0)</f>
        <v>3</v>
      </c>
      <c r="J39" s="99">
        <f>_xlfn.IFERROR(VLOOKUP(R39,'[1]Sheet1'!$A$176:$Q$228,9,FALSE),0)</f>
        <v>0</v>
      </c>
      <c r="K39" s="100">
        <f>_xlfn.IFERROR(VLOOKUP(R39,'[1]Sheet1'!$A$176:$Q$228,10,FALSE),0)</f>
        <v>0</v>
      </c>
      <c r="L39" s="10">
        <f>_xlfn.IFERROR(VLOOKUP(R39,'[1]Sheet1'!$A$176:$Q$228,11,FALSE),0)</f>
        <v>4</v>
      </c>
      <c r="M39" s="10">
        <f>_xlfn.IFERROR(VLOOKUP(R39,'[1]Sheet1'!$A$176:$Q$228,12,FALSE),0)</f>
        <v>0</v>
      </c>
      <c r="N39" s="7">
        <f>_xlfn.IFERROR(VLOOKUP(R39,'[1]Sheet1'!$A$176:$Q$228,13,FALSE),0)</f>
        <v>0</v>
      </c>
      <c r="O39" s="99">
        <f>_xlfn.IFERROR(VLOOKUP(R39,'[1]Sheet1'!$A$176:$Q$228,14,FALSE),0)</f>
        <v>0</v>
      </c>
      <c r="P39" s="100">
        <f>_xlfn.IFERROR(VLOOKUP(R39,'[1]Sheet1'!$A$176:$Q$228,15,FALSE),0)</f>
        <v>0</v>
      </c>
      <c r="Q39" s="116">
        <f>_xlfn.IFERROR(VLOOKUP(R39,'[1]Sheet1'!$A$176:$Q$228,16,FALSE),0)</f>
        <v>0</v>
      </c>
      <c r="R39" s="73" t="s">
        <v>303</v>
      </c>
    </row>
    <row r="40" spans="1:18" ht="15">
      <c r="A40" s="206">
        <v>63</v>
      </c>
      <c r="B40" s="207" t="s">
        <v>71</v>
      </c>
      <c r="C40" s="10">
        <f>_xlfn.IFERROR(VLOOKUP(R40,'[1]Sheet1'!$A$176:$Q$228,2,FALSE),0)</f>
        <v>119</v>
      </c>
      <c r="D40" s="7">
        <f>_xlfn.IFERROR(VLOOKUP(R40,'[1]Sheet1'!$A$176:$Q$228,3,FALSE),0)</f>
        <v>190</v>
      </c>
      <c r="E40" s="99">
        <f>_xlfn.IFERROR(VLOOKUP(R40,'[1]Sheet1'!$A$176:$Q$228,4,FALSE),0)</f>
        <v>27</v>
      </c>
      <c r="F40" s="100">
        <f>_xlfn.IFERROR(VLOOKUP(R40,'[1]Sheet1'!$A$176:$Q$228,5,FALSE),0)</f>
        <v>0</v>
      </c>
      <c r="G40" s="10">
        <f>_xlfn.IFERROR(VLOOKUP(R40,'[1]Sheet1'!$A$176:$Q$228,6,FALSE),0)</f>
        <v>336</v>
      </c>
      <c r="H40" s="10">
        <f>_xlfn.IFERROR(VLOOKUP(R40,'[1]Sheet1'!$A$176:$Q$228,7,FALSE),0)</f>
        <v>414</v>
      </c>
      <c r="I40" s="7">
        <f>_xlfn.IFERROR(VLOOKUP(R40,'[1]Sheet1'!$A$176:$Q$228,8,FALSE),0)</f>
        <v>617</v>
      </c>
      <c r="J40" s="99">
        <f>_xlfn.IFERROR(VLOOKUP(R40,'[1]Sheet1'!$A$176:$Q$228,9,FALSE),0)</f>
        <v>151</v>
      </c>
      <c r="K40" s="100">
        <f>_xlfn.IFERROR(VLOOKUP(R40,'[1]Sheet1'!$A$176:$Q$228,10,FALSE),0)</f>
        <v>11</v>
      </c>
      <c r="L40" s="10">
        <f>_xlfn.IFERROR(VLOOKUP(R40,'[1]Sheet1'!$A$176:$Q$228,11,FALSE),0)</f>
        <v>1193</v>
      </c>
      <c r="M40" s="10">
        <f>_xlfn.IFERROR(VLOOKUP(R40,'[1]Sheet1'!$A$176:$Q$228,12,FALSE),0)</f>
        <v>122</v>
      </c>
      <c r="N40" s="7">
        <f>_xlfn.IFERROR(VLOOKUP(R40,'[1]Sheet1'!$A$176:$Q$228,13,FALSE),0)</f>
        <v>175</v>
      </c>
      <c r="O40" s="99">
        <f>_xlfn.IFERROR(VLOOKUP(R40,'[1]Sheet1'!$A$176:$Q$228,14,FALSE),0)</f>
        <v>65</v>
      </c>
      <c r="P40" s="100">
        <f>_xlfn.IFERROR(VLOOKUP(R40,'[1]Sheet1'!$A$176:$Q$228,15,FALSE),0)</f>
        <v>4</v>
      </c>
      <c r="Q40" s="116">
        <f>_xlfn.IFERROR(VLOOKUP(R40,'[1]Sheet1'!$A$176:$Q$228,16,FALSE),0)</f>
        <v>366</v>
      </c>
      <c r="R40" s="73" t="s">
        <v>304</v>
      </c>
    </row>
    <row r="41" spans="1:18" ht="15">
      <c r="A41" s="206">
        <v>64</v>
      </c>
      <c r="B41" s="207" t="s">
        <v>72</v>
      </c>
      <c r="C41" s="10">
        <f>_xlfn.IFERROR(VLOOKUP(R41,'[1]Sheet1'!$A$176:$Q$228,2,FALSE),0)</f>
        <v>31</v>
      </c>
      <c r="D41" s="7">
        <f>_xlfn.IFERROR(VLOOKUP(R41,'[1]Sheet1'!$A$176:$Q$228,3,FALSE),0)</f>
        <v>45</v>
      </c>
      <c r="E41" s="99">
        <f>_xlfn.IFERROR(VLOOKUP(R41,'[1]Sheet1'!$A$176:$Q$228,4,FALSE),0)</f>
        <v>5</v>
      </c>
      <c r="F41" s="100">
        <f>_xlfn.IFERROR(VLOOKUP(R41,'[1]Sheet1'!$A$176:$Q$228,5,FALSE),0)</f>
        <v>0</v>
      </c>
      <c r="G41" s="10">
        <f>_xlfn.IFERROR(VLOOKUP(R41,'[1]Sheet1'!$A$176:$Q$228,6,FALSE),0)</f>
        <v>81</v>
      </c>
      <c r="H41" s="10">
        <f>_xlfn.IFERROR(VLOOKUP(R41,'[1]Sheet1'!$A$176:$Q$228,7,FALSE),0)</f>
        <v>121</v>
      </c>
      <c r="I41" s="7">
        <f>_xlfn.IFERROR(VLOOKUP(R41,'[1]Sheet1'!$A$176:$Q$228,8,FALSE),0)</f>
        <v>150</v>
      </c>
      <c r="J41" s="99">
        <f>_xlfn.IFERROR(VLOOKUP(R41,'[1]Sheet1'!$A$176:$Q$228,9,FALSE),0)</f>
        <v>28</v>
      </c>
      <c r="K41" s="100">
        <f>_xlfn.IFERROR(VLOOKUP(R41,'[1]Sheet1'!$A$176:$Q$228,10,FALSE),0)</f>
        <v>0</v>
      </c>
      <c r="L41" s="10">
        <f>_xlfn.IFERROR(VLOOKUP(R41,'[1]Sheet1'!$A$176:$Q$228,11,FALSE),0)</f>
        <v>299</v>
      </c>
      <c r="M41" s="10">
        <f>_xlfn.IFERROR(VLOOKUP(R41,'[1]Sheet1'!$A$176:$Q$228,12,FALSE),0)</f>
        <v>50</v>
      </c>
      <c r="N41" s="7">
        <f>_xlfn.IFERROR(VLOOKUP(R41,'[1]Sheet1'!$A$176:$Q$228,13,FALSE),0)</f>
        <v>68</v>
      </c>
      <c r="O41" s="99">
        <f>_xlfn.IFERROR(VLOOKUP(R41,'[1]Sheet1'!$A$176:$Q$228,14,FALSE),0)</f>
        <v>23</v>
      </c>
      <c r="P41" s="100">
        <f>_xlfn.IFERROR(VLOOKUP(R41,'[1]Sheet1'!$A$176:$Q$228,15,FALSE),0)</f>
        <v>0</v>
      </c>
      <c r="Q41" s="116">
        <f>_xlfn.IFERROR(VLOOKUP(R41,'[1]Sheet1'!$A$176:$Q$228,16,FALSE),0)</f>
        <v>141</v>
      </c>
      <c r="R41" s="73" t="s">
        <v>305</v>
      </c>
    </row>
    <row r="42" spans="1:18" ht="15">
      <c r="A42" s="206">
        <v>69</v>
      </c>
      <c r="B42" s="207" t="s">
        <v>73</v>
      </c>
      <c r="C42" s="10">
        <f>_xlfn.IFERROR(VLOOKUP(R42,'[1]Sheet1'!$A$176:$Q$228,2,FALSE),0)</f>
        <v>2</v>
      </c>
      <c r="D42" s="7">
        <f>_xlfn.IFERROR(VLOOKUP(R42,'[1]Sheet1'!$A$176:$Q$228,3,FALSE),0)</f>
        <v>2</v>
      </c>
      <c r="E42" s="99">
        <f>_xlfn.IFERROR(VLOOKUP(R42,'[1]Sheet1'!$A$176:$Q$228,4,FALSE),0)</f>
        <v>0</v>
      </c>
      <c r="F42" s="100">
        <f>_xlfn.IFERROR(VLOOKUP(R42,'[1]Sheet1'!$A$176:$Q$228,5,FALSE),0)</f>
        <v>0</v>
      </c>
      <c r="G42" s="10">
        <f>_xlfn.IFERROR(VLOOKUP(R42,'[1]Sheet1'!$A$176:$Q$228,6,FALSE),0)</f>
        <v>4</v>
      </c>
      <c r="H42" s="10">
        <f>_xlfn.IFERROR(VLOOKUP(R42,'[1]Sheet1'!$A$176:$Q$228,7,FALSE),0)</f>
        <v>8</v>
      </c>
      <c r="I42" s="7">
        <f>_xlfn.IFERROR(VLOOKUP(R42,'[1]Sheet1'!$A$176:$Q$228,8,FALSE),0)</f>
        <v>10</v>
      </c>
      <c r="J42" s="99">
        <f>_xlfn.IFERROR(VLOOKUP(R42,'[1]Sheet1'!$A$176:$Q$228,9,FALSE),0)</f>
        <v>7</v>
      </c>
      <c r="K42" s="100">
        <f>_xlfn.IFERROR(VLOOKUP(R42,'[1]Sheet1'!$A$176:$Q$228,10,FALSE),0)</f>
        <v>0</v>
      </c>
      <c r="L42" s="10">
        <f>_xlfn.IFERROR(VLOOKUP(R42,'[1]Sheet1'!$A$176:$Q$228,11,FALSE),0)</f>
        <v>25</v>
      </c>
      <c r="M42" s="10">
        <f>_xlfn.IFERROR(VLOOKUP(R42,'[1]Sheet1'!$A$176:$Q$228,12,FALSE),0)</f>
        <v>8</v>
      </c>
      <c r="N42" s="7">
        <f>_xlfn.IFERROR(VLOOKUP(R42,'[1]Sheet1'!$A$176:$Q$228,13,FALSE),0)</f>
        <v>15</v>
      </c>
      <c r="O42" s="99">
        <f>_xlfn.IFERROR(VLOOKUP(R42,'[1]Sheet1'!$A$176:$Q$228,14,FALSE),0)</f>
        <v>1</v>
      </c>
      <c r="P42" s="100">
        <f>_xlfn.IFERROR(VLOOKUP(R42,'[1]Sheet1'!$A$176:$Q$228,15,FALSE),0)</f>
        <v>0</v>
      </c>
      <c r="Q42" s="116">
        <f>_xlfn.IFERROR(VLOOKUP(R42,'[1]Sheet1'!$A$176:$Q$228,16,FALSE),0)</f>
        <v>24</v>
      </c>
      <c r="R42" s="73" t="s">
        <v>306</v>
      </c>
    </row>
    <row r="43" spans="1:18" ht="28.5">
      <c r="A43" s="206">
        <v>70</v>
      </c>
      <c r="B43" s="207" t="s">
        <v>74</v>
      </c>
      <c r="C43" s="10">
        <f>_xlfn.IFERROR(VLOOKUP(R43,'[1]Sheet1'!$A$176:$Q$228,2,FALSE),0)</f>
        <v>6</v>
      </c>
      <c r="D43" s="7">
        <f>_xlfn.IFERROR(VLOOKUP(R43,'[1]Sheet1'!$A$176:$Q$228,3,FALSE),0)</f>
        <v>2</v>
      </c>
      <c r="E43" s="99">
        <f>_xlfn.IFERROR(VLOOKUP(R43,'[1]Sheet1'!$A$176:$Q$228,4,FALSE),0)</f>
        <v>0</v>
      </c>
      <c r="F43" s="100">
        <f>_xlfn.IFERROR(VLOOKUP(R43,'[1]Sheet1'!$A$176:$Q$228,5,FALSE),0)</f>
        <v>0</v>
      </c>
      <c r="G43" s="10">
        <f>_xlfn.IFERROR(VLOOKUP(R43,'[1]Sheet1'!$A$176:$Q$228,6,FALSE),0)</f>
        <v>8</v>
      </c>
      <c r="H43" s="10">
        <f>_xlfn.IFERROR(VLOOKUP(R43,'[1]Sheet1'!$A$176:$Q$228,7,FALSE),0)</f>
        <v>12</v>
      </c>
      <c r="I43" s="7">
        <f>_xlfn.IFERROR(VLOOKUP(R43,'[1]Sheet1'!$A$176:$Q$228,8,FALSE),0)</f>
        <v>21</v>
      </c>
      <c r="J43" s="99">
        <f>_xlfn.IFERROR(VLOOKUP(R43,'[1]Sheet1'!$A$176:$Q$228,9,FALSE),0)</f>
        <v>8</v>
      </c>
      <c r="K43" s="100">
        <f>_xlfn.IFERROR(VLOOKUP(R43,'[1]Sheet1'!$A$176:$Q$228,10,FALSE),0)</f>
        <v>0</v>
      </c>
      <c r="L43" s="10">
        <f>_xlfn.IFERROR(VLOOKUP(R43,'[1]Sheet1'!$A$176:$Q$228,11,FALSE),0)</f>
        <v>41</v>
      </c>
      <c r="M43" s="10">
        <f>_xlfn.IFERROR(VLOOKUP(R43,'[1]Sheet1'!$A$176:$Q$228,12,FALSE),0)</f>
        <v>14</v>
      </c>
      <c r="N43" s="7">
        <f>_xlfn.IFERROR(VLOOKUP(R43,'[1]Sheet1'!$A$176:$Q$228,13,FALSE),0)</f>
        <v>7</v>
      </c>
      <c r="O43" s="99">
        <f>_xlfn.IFERROR(VLOOKUP(R43,'[1]Sheet1'!$A$176:$Q$228,14,FALSE),0)</f>
        <v>4</v>
      </c>
      <c r="P43" s="100">
        <f>_xlfn.IFERROR(VLOOKUP(R43,'[1]Sheet1'!$A$176:$Q$228,15,FALSE),0)</f>
        <v>0</v>
      </c>
      <c r="Q43" s="116">
        <f>_xlfn.IFERROR(VLOOKUP(R43,'[1]Sheet1'!$A$176:$Q$228,16,FALSE),0)</f>
        <v>25</v>
      </c>
      <c r="R43" s="73" t="s">
        <v>307</v>
      </c>
    </row>
    <row r="44" spans="1:18" ht="15">
      <c r="A44" s="206">
        <v>71</v>
      </c>
      <c r="B44" s="207" t="s">
        <v>75</v>
      </c>
      <c r="C44" s="10">
        <f>_xlfn.IFERROR(VLOOKUP(R44,'[1]Sheet1'!$A$176:$Q$228,2,FALSE),0)</f>
        <v>1</v>
      </c>
      <c r="D44" s="7">
        <f>_xlfn.IFERROR(VLOOKUP(R44,'[1]Sheet1'!$A$176:$Q$228,3,FALSE),0)</f>
        <v>0</v>
      </c>
      <c r="E44" s="99">
        <f>_xlfn.IFERROR(VLOOKUP(R44,'[1]Sheet1'!$A$176:$Q$228,4,FALSE),0)</f>
        <v>0</v>
      </c>
      <c r="F44" s="100">
        <f>_xlfn.IFERROR(VLOOKUP(R44,'[1]Sheet1'!$A$176:$Q$228,5,FALSE),0)</f>
        <v>0</v>
      </c>
      <c r="G44" s="10">
        <f>_xlfn.IFERROR(VLOOKUP(R44,'[1]Sheet1'!$A$176:$Q$228,6,FALSE),0)</f>
        <v>1</v>
      </c>
      <c r="H44" s="10">
        <f>_xlfn.IFERROR(VLOOKUP(R44,'[1]Sheet1'!$A$176:$Q$228,7,FALSE),0)</f>
        <v>4</v>
      </c>
      <c r="I44" s="7">
        <f>_xlfn.IFERROR(VLOOKUP(R44,'[1]Sheet1'!$A$176:$Q$228,8,FALSE),0)</f>
        <v>6</v>
      </c>
      <c r="J44" s="99">
        <f>_xlfn.IFERROR(VLOOKUP(R44,'[1]Sheet1'!$A$176:$Q$228,9,FALSE),0)</f>
        <v>2</v>
      </c>
      <c r="K44" s="100">
        <f>_xlfn.IFERROR(VLOOKUP(R44,'[1]Sheet1'!$A$176:$Q$228,10,FALSE),0)</f>
        <v>0</v>
      </c>
      <c r="L44" s="10">
        <f>_xlfn.IFERROR(VLOOKUP(R44,'[1]Sheet1'!$A$176:$Q$228,11,FALSE),0)</f>
        <v>12</v>
      </c>
      <c r="M44" s="10">
        <f>_xlfn.IFERROR(VLOOKUP(R44,'[1]Sheet1'!$A$176:$Q$228,12,FALSE),0)</f>
        <v>3</v>
      </c>
      <c r="N44" s="7">
        <f>_xlfn.IFERROR(VLOOKUP(R44,'[1]Sheet1'!$A$176:$Q$228,13,FALSE),0)</f>
        <v>3</v>
      </c>
      <c r="O44" s="99">
        <f>_xlfn.IFERROR(VLOOKUP(R44,'[1]Sheet1'!$A$176:$Q$228,14,FALSE),0)</f>
        <v>0</v>
      </c>
      <c r="P44" s="100">
        <f>_xlfn.IFERROR(VLOOKUP(R44,'[1]Sheet1'!$A$176:$Q$228,15,FALSE),0)</f>
        <v>0</v>
      </c>
      <c r="Q44" s="116">
        <f>_xlfn.IFERROR(VLOOKUP(R44,'[1]Sheet1'!$A$176:$Q$228,16,FALSE),0)</f>
        <v>6</v>
      </c>
      <c r="R44" s="73" t="s">
        <v>308</v>
      </c>
    </row>
    <row r="45" spans="1:18" ht="15">
      <c r="A45" s="206">
        <v>72</v>
      </c>
      <c r="B45" s="207" t="s">
        <v>76</v>
      </c>
      <c r="C45" s="10">
        <f>_xlfn.IFERROR(VLOOKUP(R45,'[1]Sheet1'!$A$176:$Q$228,2,FALSE),0)</f>
        <v>1</v>
      </c>
      <c r="D45" s="7">
        <f>_xlfn.IFERROR(VLOOKUP(R45,'[1]Sheet1'!$A$176:$Q$228,3,FALSE),0)</f>
        <v>2</v>
      </c>
      <c r="E45" s="99">
        <f>_xlfn.IFERROR(VLOOKUP(R45,'[1]Sheet1'!$A$176:$Q$228,4,FALSE),0)</f>
        <v>0</v>
      </c>
      <c r="F45" s="100">
        <f>_xlfn.IFERROR(VLOOKUP(R45,'[1]Sheet1'!$A$176:$Q$228,5,FALSE),0)</f>
        <v>0</v>
      </c>
      <c r="G45" s="10">
        <f>_xlfn.IFERROR(VLOOKUP(R45,'[1]Sheet1'!$A$176:$Q$228,6,FALSE),0)</f>
        <v>3</v>
      </c>
      <c r="H45" s="10">
        <f>_xlfn.IFERROR(VLOOKUP(R45,'[1]Sheet1'!$A$176:$Q$228,7,FALSE),0)</f>
        <v>2</v>
      </c>
      <c r="I45" s="7">
        <f>_xlfn.IFERROR(VLOOKUP(R45,'[1]Sheet1'!$A$176:$Q$228,8,FALSE),0)</f>
        <v>6</v>
      </c>
      <c r="J45" s="99">
        <f>_xlfn.IFERROR(VLOOKUP(R45,'[1]Sheet1'!$A$176:$Q$228,9,FALSE),0)</f>
        <v>0</v>
      </c>
      <c r="K45" s="100">
        <f>_xlfn.IFERROR(VLOOKUP(R45,'[1]Sheet1'!$A$176:$Q$228,10,FALSE),0)</f>
        <v>0</v>
      </c>
      <c r="L45" s="10">
        <f>_xlfn.IFERROR(VLOOKUP(R45,'[1]Sheet1'!$A$176:$Q$228,11,FALSE),0)</f>
        <v>8</v>
      </c>
      <c r="M45" s="10">
        <f>_xlfn.IFERROR(VLOOKUP(R45,'[1]Sheet1'!$A$176:$Q$228,12,FALSE),0)</f>
        <v>1</v>
      </c>
      <c r="N45" s="7">
        <f>_xlfn.IFERROR(VLOOKUP(R45,'[1]Sheet1'!$A$176:$Q$228,13,FALSE),0)</f>
        <v>1</v>
      </c>
      <c r="O45" s="99">
        <f>_xlfn.IFERROR(VLOOKUP(R45,'[1]Sheet1'!$A$176:$Q$228,14,FALSE),0)</f>
        <v>1</v>
      </c>
      <c r="P45" s="100">
        <f>_xlfn.IFERROR(VLOOKUP(R45,'[1]Sheet1'!$A$176:$Q$228,15,FALSE),0)</f>
        <v>0</v>
      </c>
      <c r="Q45" s="116">
        <f>_xlfn.IFERROR(VLOOKUP(R45,'[1]Sheet1'!$A$176:$Q$228,16,FALSE),0)</f>
        <v>3</v>
      </c>
      <c r="R45" s="73" t="s">
        <v>309</v>
      </c>
    </row>
    <row r="46" spans="1:18" ht="15">
      <c r="A46" s="206">
        <v>73</v>
      </c>
      <c r="B46" s="207" t="s">
        <v>77</v>
      </c>
      <c r="C46" s="10">
        <f>_xlfn.IFERROR(VLOOKUP(R46,'[1]Sheet1'!$A$176:$Q$228,2,FALSE),0)</f>
        <v>0</v>
      </c>
      <c r="D46" s="7">
        <f>_xlfn.IFERROR(VLOOKUP(R46,'[1]Sheet1'!$A$176:$Q$228,3,FALSE),0)</f>
        <v>0</v>
      </c>
      <c r="E46" s="99">
        <f>_xlfn.IFERROR(VLOOKUP(R46,'[1]Sheet1'!$A$176:$Q$228,4,FALSE),0)</f>
        <v>0</v>
      </c>
      <c r="F46" s="100">
        <f>_xlfn.IFERROR(VLOOKUP(R46,'[1]Sheet1'!$A$176:$Q$228,5,FALSE),0)</f>
        <v>0</v>
      </c>
      <c r="G46" s="10">
        <f>_xlfn.IFERROR(VLOOKUP(R46,'[1]Sheet1'!$A$176:$Q$228,6,FALSE),0)</f>
        <v>0</v>
      </c>
      <c r="H46" s="10">
        <f>_xlfn.IFERROR(VLOOKUP(R46,'[1]Sheet1'!$A$176:$Q$228,7,FALSE),0)</f>
        <v>1</v>
      </c>
      <c r="I46" s="7">
        <f>_xlfn.IFERROR(VLOOKUP(R46,'[1]Sheet1'!$A$176:$Q$228,8,FALSE),0)</f>
        <v>2</v>
      </c>
      <c r="J46" s="99">
        <f>_xlfn.IFERROR(VLOOKUP(R46,'[1]Sheet1'!$A$176:$Q$228,9,FALSE),0)</f>
        <v>0</v>
      </c>
      <c r="K46" s="100">
        <f>_xlfn.IFERROR(VLOOKUP(R46,'[1]Sheet1'!$A$176:$Q$228,10,FALSE),0)</f>
        <v>0</v>
      </c>
      <c r="L46" s="10">
        <f>_xlfn.IFERROR(VLOOKUP(R46,'[1]Sheet1'!$A$176:$Q$228,11,FALSE),0)</f>
        <v>3</v>
      </c>
      <c r="M46" s="10">
        <f>_xlfn.IFERROR(VLOOKUP(R46,'[1]Sheet1'!$A$176:$Q$228,12,FALSE),0)</f>
        <v>0</v>
      </c>
      <c r="N46" s="7">
        <f>_xlfn.IFERROR(VLOOKUP(R46,'[1]Sheet1'!$A$176:$Q$228,13,FALSE),0)</f>
        <v>1</v>
      </c>
      <c r="O46" s="99">
        <f>_xlfn.IFERROR(VLOOKUP(R46,'[1]Sheet1'!$A$176:$Q$228,14,FALSE),0)</f>
        <v>0</v>
      </c>
      <c r="P46" s="100">
        <f>_xlfn.IFERROR(VLOOKUP(R46,'[1]Sheet1'!$A$176:$Q$228,15,FALSE),0)</f>
        <v>0</v>
      </c>
      <c r="Q46" s="116">
        <f>_xlfn.IFERROR(VLOOKUP(R46,'[1]Sheet1'!$A$176:$Q$228,16,FALSE),0)</f>
        <v>1</v>
      </c>
      <c r="R46" s="73" t="s">
        <v>310</v>
      </c>
    </row>
    <row r="47" spans="1:18" ht="15">
      <c r="A47" s="206">
        <v>74</v>
      </c>
      <c r="B47" s="207" t="s">
        <v>78</v>
      </c>
      <c r="C47" s="10">
        <f>_xlfn.IFERROR(VLOOKUP(R47,'[1]Sheet1'!$A$176:$Q$228,2,FALSE),0)</f>
        <v>0</v>
      </c>
      <c r="D47" s="7">
        <f>_xlfn.IFERROR(VLOOKUP(R47,'[1]Sheet1'!$A$176:$Q$228,3,FALSE),0)</f>
        <v>0</v>
      </c>
      <c r="E47" s="99">
        <f>_xlfn.IFERROR(VLOOKUP(R47,'[1]Sheet1'!$A$176:$Q$228,4,FALSE),0)</f>
        <v>0</v>
      </c>
      <c r="F47" s="100">
        <f>_xlfn.IFERROR(VLOOKUP(R47,'[1]Sheet1'!$A$176:$Q$228,5,FALSE),0)</f>
        <v>0</v>
      </c>
      <c r="G47" s="10">
        <f>_xlfn.IFERROR(VLOOKUP(R47,'[1]Sheet1'!$A$176:$Q$228,6,FALSE),0)</f>
        <v>0</v>
      </c>
      <c r="H47" s="10">
        <f>_xlfn.IFERROR(VLOOKUP(R47,'[1]Sheet1'!$A$176:$Q$228,7,FALSE),0)</f>
        <v>0</v>
      </c>
      <c r="I47" s="7">
        <f>_xlfn.IFERROR(VLOOKUP(R47,'[1]Sheet1'!$A$176:$Q$228,8,FALSE),0)</f>
        <v>1</v>
      </c>
      <c r="J47" s="99">
        <f>_xlfn.IFERROR(VLOOKUP(R47,'[1]Sheet1'!$A$176:$Q$228,9,FALSE),0)</f>
        <v>1</v>
      </c>
      <c r="K47" s="100">
        <f>_xlfn.IFERROR(VLOOKUP(R47,'[1]Sheet1'!$A$176:$Q$228,10,FALSE),0)</f>
        <v>0</v>
      </c>
      <c r="L47" s="10">
        <f>_xlfn.IFERROR(VLOOKUP(R47,'[1]Sheet1'!$A$176:$Q$228,11,FALSE),0)</f>
        <v>2</v>
      </c>
      <c r="M47" s="10">
        <f>_xlfn.IFERROR(VLOOKUP(R47,'[1]Sheet1'!$A$176:$Q$228,12,FALSE),0)</f>
        <v>1</v>
      </c>
      <c r="N47" s="7">
        <f>_xlfn.IFERROR(VLOOKUP(R47,'[1]Sheet1'!$A$176:$Q$228,13,FALSE),0)</f>
        <v>1</v>
      </c>
      <c r="O47" s="99">
        <f>_xlfn.IFERROR(VLOOKUP(R47,'[1]Sheet1'!$A$176:$Q$228,14,FALSE),0)</f>
        <v>1</v>
      </c>
      <c r="P47" s="100">
        <f>_xlfn.IFERROR(VLOOKUP(R47,'[1]Sheet1'!$A$176:$Q$228,15,FALSE),0)</f>
        <v>0</v>
      </c>
      <c r="Q47" s="116">
        <f>_xlfn.IFERROR(VLOOKUP(R47,'[1]Sheet1'!$A$176:$Q$228,16,FALSE),0)</f>
        <v>3</v>
      </c>
      <c r="R47" s="73" t="s">
        <v>311</v>
      </c>
    </row>
    <row r="48" spans="1:18" ht="15">
      <c r="A48" s="206">
        <v>75</v>
      </c>
      <c r="B48" s="207" t="s">
        <v>79</v>
      </c>
      <c r="C48" s="10">
        <f>_xlfn.IFERROR(VLOOKUP(R48,'[1]Sheet1'!$A$176:$Q$228,2,FALSE),0)</f>
        <v>3</v>
      </c>
      <c r="D48" s="7">
        <f>_xlfn.IFERROR(VLOOKUP(R48,'[1]Sheet1'!$A$176:$Q$228,3,FALSE),0)</f>
        <v>12</v>
      </c>
      <c r="E48" s="99">
        <f>_xlfn.IFERROR(VLOOKUP(R48,'[1]Sheet1'!$A$176:$Q$228,4,FALSE),0)</f>
        <v>3</v>
      </c>
      <c r="F48" s="100">
        <f>_xlfn.IFERROR(VLOOKUP(R48,'[1]Sheet1'!$A$176:$Q$228,5,FALSE),0)</f>
        <v>0</v>
      </c>
      <c r="G48" s="10">
        <f>_xlfn.IFERROR(VLOOKUP(R48,'[1]Sheet1'!$A$176:$Q$228,6,FALSE),0)</f>
        <v>18</v>
      </c>
      <c r="H48" s="10">
        <f>_xlfn.IFERROR(VLOOKUP(R48,'[1]Sheet1'!$A$176:$Q$228,7,FALSE),0)</f>
        <v>40</v>
      </c>
      <c r="I48" s="7">
        <f>_xlfn.IFERROR(VLOOKUP(R48,'[1]Sheet1'!$A$176:$Q$228,8,FALSE),0)</f>
        <v>51</v>
      </c>
      <c r="J48" s="99">
        <f>_xlfn.IFERROR(VLOOKUP(R48,'[1]Sheet1'!$A$176:$Q$228,9,FALSE),0)</f>
        <v>9</v>
      </c>
      <c r="K48" s="100">
        <f>_xlfn.IFERROR(VLOOKUP(R48,'[1]Sheet1'!$A$176:$Q$228,10,FALSE),0)</f>
        <v>0</v>
      </c>
      <c r="L48" s="10">
        <f>_xlfn.IFERROR(VLOOKUP(R48,'[1]Sheet1'!$A$176:$Q$228,11,FALSE),0)</f>
        <v>100</v>
      </c>
      <c r="M48" s="10">
        <f>_xlfn.IFERROR(VLOOKUP(R48,'[1]Sheet1'!$A$176:$Q$228,12,FALSE),0)</f>
        <v>19</v>
      </c>
      <c r="N48" s="7">
        <f>_xlfn.IFERROR(VLOOKUP(R48,'[1]Sheet1'!$A$176:$Q$228,13,FALSE),0)</f>
        <v>38</v>
      </c>
      <c r="O48" s="99">
        <f>_xlfn.IFERROR(VLOOKUP(R48,'[1]Sheet1'!$A$176:$Q$228,14,FALSE),0)</f>
        <v>14</v>
      </c>
      <c r="P48" s="100">
        <f>_xlfn.IFERROR(VLOOKUP(R48,'[1]Sheet1'!$A$176:$Q$228,15,FALSE),0)</f>
        <v>0</v>
      </c>
      <c r="Q48" s="116">
        <f>_xlfn.IFERROR(VLOOKUP(R48,'[1]Sheet1'!$A$176:$Q$228,16,FALSE),0)</f>
        <v>71</v>
      </c>
      <c r="R48" s="73" t="s">
        <v>312</v>
      </c>
    </row>
    <row r="49" spans="1:18" ht="15">
      <c r="A49" s="206">
        <v>79</v>
      </c>
      <c r="B49" s="207" t="s">
        <v>80</v>
      </c>
      <c r="C49" s="10">
        <f>_xlfn.IFERROR(VLOOKUP(R49,'[1]Sheet1'!$A$176:$Q$228,2,FALSE),0)</f>
        <v>3</v>
      </c>
      <c r="D49" s="7">
        <f>_xlfn.IFERROR(VLOOKUP(R49,'[1]Sheet1'!$A$176:$Q$228,3,FALSE),0)</f>
        <v>3</v>
      </c>
      <c r="E49" s="99">
        <f>_xlfn.IFERROR(VLOOKUP(R49,'[1]Sheet1'!$A$176:$Q$228,4,FALSE),0)</f>
        <v>0</v>
      </c>
      <c r="F49" s="100">
        <f>_xlfn.IFERROR(VLOOKUP(R49,'[1]Sheet1'!$A$176:$Q$228,5,FALSE),0)</f>
        <v>0</v>
      </c>
      <c r="G49" s="10">
        <f>_xlfn.IFERROR(VLOOKUP(R49,'[1]Sheet1'!$A$176:$Q$228,6,FALSE),0)</f>
        <v>6</v>
      </c>
      <c r="H49" s="10">
        <f>_xlfn.IFERROR(VLOOKUP(R49,'[1]Sheet1'!$A$176:$Q$228,7,FALSE),0)</f>
        <v>13</v>
      </c>
      <c r="I49" s="7">
        <f>_xlfn.IFERROR(VLOOKUP(R49,'[1]Sheet1'!$A$176:$Q$228,8,FALSE),0)</f>
        <v>9</v>
      </c>
      <c r="J49" s="99">
        <f>_xlfn.IFERROR(VLOOKUP(R49,'[1]Sheet1'!$A$176:$Q$228,9,FALSE),0)</f>
        <v>2</v>
      </c>
      <c r="K49" s="100">
        <f>_xlfn.IFERROR(VLOOKUP(R49,'[1]Sheet1'!$A$176:$Q$228,10,FALSE),0)</f>
        <v>0</v>
      </c>
      <c r="L49" s="10">
        <f>_xlfn.IFERROR(VLOOKUP(R49,'[1]Sheet1'!$A$176:$Q$228,11,FALSE),0)</f>
        <v>24</v>
      </c>
      <c r="M49" s="10">
        <f>_xlfn.IFERROR(VLOOKUP(R49,'[1]Sheet1'!$A$176:$Q$228,12,FALSE),0)</f>
        <v>5</v>
      </c>
      <c r="N49" s="7">
        <f>_xlfn.IFERROR(VLOOKUP(R49,'[1]Sheet1'!$A$176:$Q$228,13,FALSE),0)</f>
        <v>6</v>
      </c>
      <c r="O49" s="99">
        <f>_xlfn.IFERROR(VLOOKUP(R49,'[1]Sheet1'!$A$176:$Q$228,14,FALSE),0)</f>
        <v>1</v>
      </c>
      <c r="P49" s="100">
        <f>_xlfn.IFERROR(VLOOKUP(R49,'[1]Sheet1'!$A$176:$Q$228,15,FALSE),0)</f>
        <v>0</v>
      </c>
      <c r="Q49" s="116">
        <f>_xlfn.IFERROR(VLOOKUP(R49,'[1]Sheet1'!$A$176:$Q$228,16,FALSE),0)</f>
        <v>12</v>
      </c>
      <c r="R49" s="73" t="s">
        <v>313</v>
      </c>
    </row>
    <row r="50" spans="1:18" ht="15">
      <c r="A50" s="206">
        <v>80</v>
      </c>
      <c r="B50" s="207" t="s">
        <v>81</v>
      </c>
      <c r="C50" s="10">
        <f>_xlfn.IFERROR(VLOOKUP(R50,'[1]Sheet1'!$A$176:$Q$228,2,FALSE),0)</f>
        <v>6</v>
      </c>
      <c r="D50" s="7">
        <f>_xlfn.IFERROR(VLOOKUP(R50,'[1]Sheet1'!$A$176:$Q$228,3,FALSE),0)</f>
        <v>7</v>
      </c>
      <c r="E50" s="99">
        <f>_xlfn.IFERROR(VLOOKUP(R50,'[1]Sheet1'!$A$176:$Q$228,4,FALSE),0)</f>
        <v>1</v>
      </c>
      <c r="F50" s="100">
        <f>_xlfn.IFERROR(VLOOKUP(R50,'[1]Sheet1'!$A$176:$Q$228,5,FALSE),0)</f>
        <v>0</v>
      </c>
      <c r="G50" s="10">
        <f>_xlfn.IFERROR(VLOOKUP(R50,'[1]Sheet1'!$A$176:$Q$228,6,FALSE),0)</f>
        <v>14</v>
      </c>
      <c r="H50" s="10">
        <f>_xlfn.IFERROR(VLOOKUP(R50,'[1]Sheet1'!$A$176:$Q$228,7,FALSE),0)</f>
        <v>21</v>
      </c>
      <c r="I50" s="7">
        <f>_xlfn.IFERROR(VLOOKUP(R50,'[1]Sheet1'!$A$176:$Q$228,8,FALSE),0)</f>
        <v>28</v>
      </c>
      <c r="J50" s="99">
        <f>_xlfn.IFERROR(VLOOKUP(R50,'[1]Sheet1'!$A$176:$Q$228,9,FALSE),0)</f>
        <v>4</v>
      </c>
      <c r="K50" s="100">
        <f>_xlfn.IFERROR(VLOOKUP(R50,'[1]Sheet1'!$A$176:$Q$228,10,FALSE),0)</f>
        <v>0</v>
      </c>
      <c r="L50" s="10">
        <f>_xlfn.IFERROR(VLOOKUP(R50,'[1]Sheet1'!$A$176:$Q$228,11,FALSE),0)</f>
        <v>53</v>
      </c>
      <c r="M50" s="10">
        <f>_xlfn.IFERROR(VLOOKUP(R50,'[1]Sheet1'!$A$176:$Q$228,12,FALSE),0)</f>
        <v>6</v>
      </c>
      <c r="N50" s="7">
        <f>_xlfn.IFERROR(VLOOKUP(R50,'[1]Sheet1'!$A$176:$Q$228,13,FALSE),0)</f>
        <v>6</v>
      </c>
      <c r="O50" s="99">
        <f>_xlfn.IFERROR(VLOOKUP(R50,'[1]Sheet1'!$A$176:$Q$228,14,FALSE),0)</f>
        <v>3</v>
      </c>
      <c r="P50" s="100">
        <f>_xlfn.IFERROR(VLOOKUP(R50,'[1]Sheet1'!$A$176:$Q$228,15,FALSE),0)</f>
        <v>0</v>
      </c>
      <c r="Q50" s="116">
        <f>_xlfn.IFERROR(VLOOKUP(R50,'[1]Sheet1'!$A$176:$Q$228,16,FALSE),0)</f>
        <v>15</v>
      </c>
      <c r="R50" s="73" t="s">
        <v>314</v>
      </c>
    </row>
    <row r="51" spans="1:18" ht="15">
      <c r="A51" s="206">
        <v>81</v>
      </c>
      <c r="B51" s="207" t="s">
        <v>82</v>
      </c>
      <c r="C51" s="10">
        <f>_xlfn.IFERROR(VLOOKUP(R51,'[1]Sheet1'!$A$176:$Q$228,2,FALSE),0)</f>
        <v>7</v>
      </c>
      <c r="D51" s="7">
        <f>_xlfn.IFERROR(VLOOKUP(R51,'[1]Sheet1'!$A$176:$Q$228,3,FALSE),0)</f>
        <v>9</v>
      </c>
      <c r="E51" s="99">
        <f>_xlfn.IFERROR(VLOOKUP(R51,'[1]Sheet1'!$A$176:$Q$228,4,FALSE),0)</f>
        <v>2</v>
      </c>
      <c r="F51" s="100">
        <f>_xlfn.IFERROR(VLOOKUP(R51,'[1]Sheet1'!$A$176:$Q$228,5,FALSE),0)</f>
        <v>0</v>
      </c>
      <c r="G51" s="10">
        <f>_xlfn.IFERROR(VLOOKUP(R51,'[1]Sheet1'!$A$176:$Q$228,6,FALSE),0)</f>
        <v>18</v>
      </c>
      <c r="H51" s="10">
        <f>_xlfn.IFERROR(VLOOKUP(R51,'[1]Sheet1'!$A$176:$Q$228,7,FALSE),0)</f>
        <v>39</v>
      </c>
      <c r="I51" s="7">
        <f>_xlfn.IFERROR(VLOOKUP(R51,'[1]Sheet1'!$A$176:$Q$228,8,FALSE),0)</f>
        <v>61</v>
      </c>
      <c r="J51" s="99">
        <f>_xlfn.IFERROR(VLOOKUP(R51,'[1]Sheet1'!$A$176:$Q$228,9,FALSE),0)</f>
        <v>14</v>
      </c>
      <c r="K51" s="100">
        <f>_xlfn.IFERROR(VLOOKUP(R51,'[1]Sheet1'!$A$176:$Q$228,10,FALSE),0)</f>
        <v>0</v>
      </c>
      <c r="L51" s="10">
        <f>_xlfn.IFERROR(VLOOKUP(R51,'[1]Sheet1'!$A$176:$Q$228,11,FALSE),0)</f>
        <v>114</v>
      </c>
      <c r="M51" s="10">
        <f>_xlfn.IFERROR(VLOOKUP(R51,'[1]Sheet1'!$A$176:$Q$228,12,FALSE),0)</f>
        <v>14</v>
      </c>
      <c r="N51" s="7">
        <f>_xlfn.IFERROR(VLOOKUP(R51,'[1]Sheet1'!$A$176:$Q$228,13,FALSE),0)</f>
        <v>16</v>
      </c>
      <c r="O51" s="99">
        <f>_xlfn.IFERROR(VLOOKUP(R51,'[1]Sheet1'!$A$176:$Q$228,14,FALSE),0)</f>
        <v>6</v>
      </c>
      <c r="P51" s="100">
        <f>_xlfn.IFERROR(VLOOKUP(R51,'[1]Sheet1'!$A$176:$Q$228,15,FALSE),0)</f>
        <v>0</v>
      </c>
      <c r="Q51" s="116">
        <f>_xlfn.IFERROR(VLOOKUP(R51,'[1]Sheet1'!$A$176:$Q$228,16,FALSE),0)</f>
        <v>36</v>
      </c>
      <c r="R51" s="73" t="s">
        <v>315</v>
      </c>
    </row>
    <row r="52" spans="1:18" ht="28.5">
      <c r="A52" s="206">
        <v>82</v>
      </c>
      <c r="B52" s="207" t="s">
        <v>83</v>
      </c>
      <c r="C52" s="10">
        <f>_xlfn.IFERROR(VLOOKUP(R52,'[1]Sheet1'!$A$176:$Q$228,2,FALSE),0)</f>
        <v>0</v>
      </c>
      <c r="D52" s="7">
        <f>_xlfn.IFERROR(VLOOKUP(R52,'[1]Sheet1'!$A$176:$Q$228,3,FALSE),0)</f>
        <v>0</v>
      </c>
      <c r="E52" s="99">
        <f>_xlfn.IFERROR(VLOOKUP(R52,'[1]Sheet1'!$A$176:$Q$228,4,FALSE),0)</f>
        <v>0</v>
      </c>
      <c r="F52" s="100">
        <f>_xlfn.IFERROR(VLOOKUP(R52,'[1]Sheet1'!$A$176:$Q$228,5,FALSE),0)</f>
        <v>0</v>
      </c>
      <c r="G52" s="10">
        <f>_xlfn.IFERROR(VLOOKUP(R52,'[1]Sheet1'!$A$176:$Q$228,6,FALSE),0)</f>
        <v>0</v>
      </c>
      <c r="H52" s="10">
        <f>_xlfn.IFERROR(VLOOKUP(R52,'[1]Sheet1'!$A$176:$Q$228,7,FALSE),0)</f>
        <v>1</v>
      </c>
      <c r="I52" s="7">
        <f>_xlfn.IFERROR(VLOOKUP(R52,'[1]Sheet1'!$A$176:$Q$228,8,FALSE),0)</f>
        <v>1</v>
      </c>
      <c r="J52" s="99">
        <f>_xlfn.IFERROR(VLOOKUP(R52,'[1]Sheet1'!$A$176:$Q$228,9,FALSE),0)</f>
        <v>1</v>
      </c>
      <c r="K52" s="100">
        <f>_xlfn.IFERROR(VLOOKUP(R52,'[1]Sheet1'!$A$176:$Q$228,10,FALSE),0)</f>
        <v>0</v>
      </c>
      <c r="L52" s="10">
        <f>_xlfn.IFERROR(VLOOKUP(R52,'[1]Sheet1'!$A$176:$Q$228,11,FALSE),0)</f>
        <v>3</v>
      </c>
      <c r="M52" s="10">
        <f>_xlfn.IFERROR(VLOOKUP(R52,'[1]Sheet1'!$A$176:$Q$228,12,FALSE),0)</f>
        <v>1</v>
      </c>
      <c r="N52" s="7">
        <f>_xlfn.IFERROR(VLOOKUP(R52,'[1]Sheet1'!$A$176:$Q$228,13,FALSE),0)</f>
        <v>0</v>
      </c>
      <c r="O52" s="99">
        <f>_xlfn.IFERROR(VLOOKUP(R52,'[1]Sheet1'!$A$176:$Q$228,14,FALSE),0)</f>
        <v>0</v>
      </c>
      <c r="P52" s="100">
        <f>_xlfn.IFERROR(VLOOKUP(R52,'[1]Sheet1'!$A$176:$Q$228,15,FALSE),0)</f>
        <v>0</v>
      </c>
      <c r="Q52" s="116">
        <f>_xlfn.IFERROR(VLOOKUP(R52,'[1]Sheet1'!$A$176:$Q$228,16,FALSE),0)</f>
        <v>1</v>
      </c>
      <c r="R52" s="73" t="s">
        <v>316</v>
      </c>
    </row>
    <row r="53" spans="1:18" ht="42.75">
      <c r="A53" s="206">
        <v>83</v>
      </c>
      <c r="B53" s="207" t="s">
        <v>84</v>
      </c>
      <c r="C53" s="10">
        <f>_xlfn.IFERROR(VLOOKUP(R53,'[1]Sheet1'!$A$176:$Q$228,2,FALSE),0)</f>
        <v>4</v>
      </c>
      <c r="D53" s="7">
        <f>_xlfn.IFERROR(VLOOKUP(R53,'[1]Sheet1'!$A$176:$Q$228,3,FALSE),0)</f>
        <v>7</v>
      </c>
      <c r="E53" s="99">
        <f>_xlfn.IFERROR(VLOOKUP(R53,'[1]Sheet1'!$A$176:$Q$228,4,FALSE),0)</f>
        <v>1</v>
      </c>
      <c r="F53" s="100">
        <f>_xlfn.IFERROR(VLOOKUP(R53,'[1]Sheet1'!$A$176:$Q$228,5,FALSE),0)</f>
        <v>0</v>
      </c>
      <c r="G53" s="10">
        <f>_xlfn.IFERROR(VLOOKUP(R53,'[1]Sheet1'!$A$176:$Q$228,6,FALSE),0)</f>
        <v>12</v>
      </c>
      <c r="H53" s="10">
        <f>_xlfn.IFERROR(VLOOKUP(R53,'[1]Sheet1'!$A$176:$Q$228,7,FALSE),0)</f>
        <v>13</v>
      </c>
      <c r="I53" s="7">
        <f>_xlfn.IFERROR(VLOOKUP(R53,'[1]Sheet1'!$A$176:$Q$228,8,FALSE),0)</f>
        <v>27</v>
      </c>
      <c r="J53" s="99">
        <f>_xlfn.IFERROR(VLOOKUP(R53,'[1]Sheet1'!$A$176:$Q$228,9,FALSE),0)</f>
        <v>4</v>
      </c>
      <c r="K53" s="100">
        <f>_xlfn.IFERROR(VLOOKUP(R53,'[1]Sheet1'!$A$176:$Q$228,10,FALSE),0)</f>
        <v>0</v>
      </c>
      <c r="L53" s="10">
        <f>_xlfn.IFERROR(VLOOKUP(R53,'[1]Sheet1'!$A$176:$Q$228,11,FALSE),0)</f>
        <v>44</v>
      </c>
      <c r="M53" s="10">
        <f>_xlfn.IFERROR(VLOOKUP(R53,'[1]Sheet1'!$A$176:$Q$228,12,FALSE),0)</f>
        <v>8</v>
      </c>
      <c r="N53" s="7">
        <f>_xlfn.IFERROR(VLOOKUP(R53,'[1]Sheet1'!$A$176:$Q$228,13,FALSE),0)</f>
        <v>8</v>
      </c>
      <c r="O53" s="99">
        <f>_xlfn.IFERROR(VLOOKUP(R53,'[1]Sheet1'!$A$176:$Q$228,14,FALSE),0)</f>
        <v>1</v>
      </c>
      <c r="P53" s="100">
        <f>_xlfn.IFERROR(VLOOKUP(R53,'[1]Sheet1'!$A$176:$Q$228,15,FALSE),0)</f>
        <v>0</v>
      </c>
      <c r="Q53" s="116">
        <f>_xlfn.IFERROR(VLOOKUP(R53,'[1]Sheet1'!$A$176:$Q$228,16,FALSE),0)</f>
        <v>17</v>
      </c>
      <c r="R53" s="73" t="s">
        <v>317</v>
      </c>
    </row>
    <row r="54" spans="1:18" ht="15">
      <c r="A54" s="206">
        <v>84</v>
      </c>
      <c r="B54" s="207" t="s">
        <v>85</v>
      </c>
      <c r="C54" s="10">
        <f>_xlfn.IFERROR(VLOOKUP(R54,'[1]Sheet1'!$A$176:$Q$228,2,FALSE),0)</f>
        <v>4</v>
      </c>
      <c r="D54" s="7">
        <f>_xlfn.IFERROR(VLOOKUP(R54,'[1]Sheet1'!$A$176:$Q$228,3,FALSE),0)</f>
        <v>0</v>
      </c>
      <c r="E54" s="99">
        <f>_xlfn.IFERROR(VLOOKUP(R54,'[1]Sheet1'!$A$176:$Q$228,4,FALSE),0)</f>
        <v>0</v>
      </c>
      <c r="F54" s="100">
        <f>_xlfn.IFERROR(VLOOKUP(R54,'[1]Sheet1'!$A$176:$Q$228,5,FALSE),0)</f>
        <v>0</v>
      </c>
      <c r="G54" s="10">
        <f>_xlfn.IFERROR(VLOOKUP(R54,'[1]Sheet1'!$A$176:$Q$228,6,FALSE),0)</f>
        <v>4</v>
      </c>
      <c r="H54" s="10">
        <f>_xlfn.IFERROR(VLOOKUP(R54,'[1]Sheet1'!$A$176:$Q$228,7,FALSE),0)</f>
        <v>12</v>
      </c>
      <c r="I54" s="7">
        <f>_xlfn.IFERROR(VLOOKUP(R54,'[1]Sheet1'!$A$176:$Q$228,8,FALSE),0)</f>
        <v>15</v>
      </c>
      <c r="J54" s="99">
        <f>_xlfn.IFERROR(VLOOKUP(R54,'[1]Sheet1'!$A$176:$Q$228,9,FALSE),0)</f>
        <v>4</v>
      </c>
      <c r="K54" s="100">
        <f>_xlfn.IFERROR(VLOOKUP(R54,'[1]Sheet1'!$A$176:$Q$228,10,FALSE),0)</f>
        <v>0</v>
      </c>
      <c r="L54" s="10">
        <f>_xlfn.IFERROR(VLOOKUP(R54,'[1]Sheet1'!$A$176:$Q$228,11,FALSE),0)</f>
        <v>31</v>
      </c>
      <c r="M54" s="10">
        <f>_xlfn.IFERROR(VLOOKUP(R54,'[1]Sheet1'!$A$176:$Q$228,12,FALSE),0)</f>
        <v>12</v>
      </c>
      <c r="N54" s="7">
        <f>_xlfn.IFERROR(VLOOKUP(R54,'[1]Sheet1'!$A$176:$Q$228,13,FALSE),0)</f>
        <v>11</v>
      </c>
      <c r="O54" s="99">
        <f>_xlfn.IFERROR(VLOOKUP(R54,'[1]Sheet1'!$A$176:$Q$228,14,FALSE),0)</f>
        <v>2</v>
      </c>
      <c r="P54" s="100">
        <f>_xlfn.IFERROR(VLOOKUP(R54,'[1]Sheet1'!$A$176:$Q$228,15,FALSE),0)</f>
        <v>0</v>
      </c>
      <c r="Q54" s="116">
        <f>_xlfn.IFERROR(VLOOKUP(R54,'[1]Sheet1'!$A$176:$Q$228,16,FALSE),0)</f>
        <v>25</v>
      </c>
      <c r="R54" s="73" t="s">
        <v>318</v>
      </c>
    </row>
    <row r="55" spans="1:18" ht="28.5">
      <c r="A55" s="206">
        <v>85</v>
      </c>
      <c r="B55" s="207" t="s">
        <v>86</v>
      </c>
      <c r="C55" s="10">
        <f>_xlfn.IFERROR(VLOOKUP(R55,'[1]Sheet1'!$A$176:$Q$228,2,FALSE),0)</f>
        <v>5</v>
      </c>
      <c r="D55" s="7">
        <f>_xlfn.IFERROR(VLOOKUP(R55,'[1]Sheet1'!$A$176:$Q$228,3,FALSE),0)</f>
        <v>7</v>
      </c>
      <c r="E55" s="99">
        <f>_xlfn.IFERROR(VLOOKUP(R55,'[1]Sheet1'!$A$176:$Q$228,4,FALSE),0)</f>
        <v>3</v>
      </c>
      <c r="F55" s="100">
        <f>_xlfn.IFERROR(VLOOKUP(R55,'[1]Sheet1'!$A$176:$Q$228,5,FALSE),0)</f>
        <v>0</v>
      </c>
      <c r="G55" s="10">
        <f>_xlfn.IFERROR(VLOOKUP(R55,'[1]Sheet1'!$A$176:$Q$228,6,FALSE),0)</f>
        <v>15</v>
      </c>
      <c r="H55" s="10">
        <f>_xlfn.IFERROR(VLOOKUP(R55,'[1]Sheet1'!$A$176:$Q$228,7,FALSE),0)</f>
        <v>14</v>
      </c>
      <c r="I55" s="7">
        <f>_xlfn.IFERROR(VLOOKUP(R55,'[1]Sheet1'!$A$176:$Q$228,8,FALSE),0)</f>
        <v>22</v>
      </c>
      <c r="J55" s="99">
        <f>_xlfn.IFERROR(VLOOKUP(R55,'[1]Sheet1'!$A$176:$Q$228,9,FALSE),0)</f>
        <v>4</v>
      </c>
      <c r="K55" s="100">
        <f>_xlfn.IFERROR(VLOOKUP(R55,'[1]Sheet1'!$A$176:$Q$228,10,FALSE),0)</f>
        <v>0</v>
      </c>
      <c r="L55" s="10">
        <f>_xlfn.IFERROR(VLOOKUP(R55,'[1]Sheet1'!$A$176:$Q$228,11,FALSE),0)</f>
        <v>40</v>
      </c>
      <c r="M55" s="10">
        <f>_xlfn.IFERROR(VLOOKUP(R55,'[1]Sheet1'!$A$176:$Q$228,12,FALSE),0)</f>
        <v>1</v>
      </c>
      <c r="N55" s="7">
        <f>_xlfn.IFERROR(VLOOKUP(R55,'[1]Sheet1'!$A$176:$Q$228,13,FALSE),0)</f>
        <v>6</v>
      </c>
      <c r="O55" s="99">
        <f>_xlfn.IFERROR(VLOOKUP(R55,'[1]Sheet1'!$A$176:$Q$228,14,FALSE),0)</f>
        <v>3</v>
      </c>
      <c r="P55" s="100">
        <f>_xlfn.IFERROR(VLOOKUP(R55,'[1]Sheet1'!$A$176:$Q$228,15,FALSE),0)</f>
        <v>0</v>
      </c>
      <c r="Q55" s="116">
        <f>_xlfn.IFERROR(VLOOKUP(R55,'[1]Sheet1'!$A$176:$Q$228,16,FALSE),0)</f>
        <v>10</v>
      </c>
      <c r="R55" s="73" t="s">
        <v>319</v>
      </c>
    </row>
    <row r="56" spans="1:18" ht="15">
      <c r="A56" s="206">
        <v>89</v>
      </c>
      <c r="B56" s="207" t="s">
        <v>87</v>
      </c>
      <c r="C56" s="10">
        <f>_xlfn.IFERROR(VLOOKUP(R56,'[1]Sheet1'!$A$176:$Q$228,2,FALSE),0)</f>
        <v>2</v>
      </c>
      <c r="D56" s="7">
        <f>_xlfn.IFERROR(VLOOKUP(R56,'[1]Sheet1'!$A$176:$Q$228,3,FALSE),0)</f>
        <v>4</v>
      </c>
      <c r="E56" s="99">
        <f>_xlfn.IFERROR(VLOOKUP(R56,'[1]Sheet1'!$A$176:$Q$228,4,FALSE),0)</f>
        <v>0</v>
      </c>
      <c r="F56" s="100">
        <f>_xlfn.IFERROR(VLOOKUP(R56,'[1]Sheet1'!$A$176:$Q$228,5,FALSE),0)</f>
        <v>0</v>
      </c>
      <c r="G56" s="10">
        <f>_xlfn.IFERROR(VLOOKUP(R56,'[1]Sheet1'!$A$176:$Q$228,6,FALSE),0)</f>
        <v>6</v>
      </c>
      <c r="H56" s="10">
        <f>_xlfn.IFERROR(VLOOKUP(R56,'[1]Sheet1'!$A$176:$Q$228,7,FALSE),0)</f>
        <v>7</v>
      </c>
      <c r="I56" s="7">
        <f>_xlfn.IFERROR(VLOOKUP(R56,'[1]Sheet1'!$A$176:$Q$228,8,FALSE),0)</f>
        <v>15</v>
      </c>
      <c r="J56" s="99">
        <f>_xlfn.IFERROR(VLOOKUP(R56,'[1]Sheet1'!$A$176:$Q$228,9,FALSE),0)</f>
        <v>4</v>
      </c>
      <c r="K56" s="100">
        <f>_xlfn.IFERROR(VLOOKUP(R56,'[1]Sheet1'!$A$176:$Q$228,10,FALSE),0)</f>
        <v>0</v>
      </c>
      <c r="L56" s="10">
        <f>_xlfn.IFERROR(VLOOKUP(R56,'[1]Sheet1'!$A$176:$Q$228,11,FALSE),0)</f>
        <v>26</v>
      </c>
      <c r="M56" s="10">
        <f>_xlfn.IFERROR(VLOOKUP(R56,'[1]Sheet1'!$A$176:$Q$228,12,FALSE),0)</f>
        <v>3</v>
      </c>
      <c r="N56" s="7">
        <f>_xlfn.IFERROR(VLOOKUP(R56,'[1]Sheet1'!$A$176:$Q$228,13,FALSE),0)</f>
        <v>9</v>
      </c>
      <c r="O56" s="99">
        <f>_xlfn.IFERROR(VLOOKUP(R56,'[1]Sheet1'!$A$176:$Q$228,14,FALSE),0)</f>
        <v>1</v>
      </c>
      <c r="P56" s="100">
        <f>_xlfn.IFERROR(VLOOKUP(R56,'[1]Sheet1'!$A$176:$Q$228,15,FALSE),0)</f>
        <v>0</v>
      </c>
      <c r="Q56" s="116">
        <f>_xlfn.IFERROR(VLOOKUP(R56,'[1]Sheet1'!$A$176:$Q$228,16,FALSE),0)</f>
        <v>13</v>
      </c>
      <c r="R56" s="73" t="s">
        <v>320</v>
      </c>
    </row>
    <row r="57" spans="1:18" ht="15.75" thickBot="1">
      <c r="A57" s="210">
        <v>99</v>
      </c>
      <c r="B57" s="211" t="s">
        <v>88</v>
      </c>
      <c r="C57" s="11">
        <f>_xlfn.IFERROR(VLOOKUP(R57,'[1]Sheet1'!$A$176:$Q$228,2,FALSE),0)</f>
        <v>44</v>
      </c>
      <c r="D57" s="8">
        <f>_xlfn.IFERROR(VLOOKUP(R57,'[1]Sheet1'!$A$176:$Q$228,3,FALSE),0)</f>
        <v>76</v>
      </c>
      <c r="E57" s="101">
        <f>_xlfn.IFERROR(VLOOKUP(R57,'[1]Sheet1'!$A$176:$Q$228,4,FALSE),0)</f>
        <v>8</v>
      </c>
      <c r="F57" s="102">
        <f>_xlfn.IFERROR(VLOOKUP(R57,'[1]Sheet1'!$A$176:$Q$228,5,FALSE),0)</f>
        <v>2</v>
      </c>
      <c r="G57" s="11">
        <f>_xlfn.IFERROR(VLOOKUP(R57,'[1]Sheet1'!$A$176:$Q$228,6,FALSE),0)</f>
        <v>130</v>
      </c>
      <c r="H57" s="11">
        <f>_xlfn.IFERROR(VLOOKUP(R57,'[1]Sheet1'!$A$176:$Q$228,7,FALSE),0)</f>
        <v>234</v>
      </c>
      <c r="I57" s="8">
        <f>_xlfn.IFERROR(VLOOKUP(R57,'[1]Sheet1'!$A$176:$Q$228,8,FALSE),0)</f>
        <v>350</v>
      </c>
      <c r="J57" s="101">
        <f>_xlfn.IFERROR(VLOOKUP(R57,'[1]Sheet1'!$A$176:$Q$228,9,FALSE),0)</f>
        <v>96</v>
      </c>
      <c r="K57" s="102">
        <f>_xlfn.IFERROR(VLOOKUP(R57,'[1]Sheet1'!$A$176:$Q$228,10,FALSE),0)</f>
        <v>3</v>
      </c>
      <c r="L57" s="11">
        <f>_xlfn.IFERROR(VLOOKUP(R57,'[1]Sheet1'!$A$176:$Q$228,11,FALSE),0)</f>
        <v>683</v>
      </c>
      <c r="M57" s="11">
        <f>_xlfn.IFERROR(VLOOKUP(R57,'[1]Sheet1'!$A$176:$Q$228,12,FALSE),0)</f>
        <v>85</v>
      </c>
      <c r="N57" s="8">
        <f>_xlfn.IFERROR(VLOOKUP(R57,'[1]Sheet1'!$A$176:$Q$228,13,FALSE),0)</f>
        <v>100</v>
      </c>
      <c r="O57" s="101">
        <f>_xlfn.IFERROR(VLOOKUP(R57,'[1]Sheet1'!$A$176:$Q$228,14,FALSE),0)</f>
        <v>38</v>
      </c>
      <c r="P57" s="102">
        <f>_xlfn.IFERROR(VLOOKUP(R57,'[1]Sheet1'!$A$176:$Q$228,15,FALSE),0)</f>
        <v>1</v>
      </c>
      <c r="Q57" s="118">
        <f>_xlfn.IFERROR(VLOOKUP(R57,'[1]Sheet1'!$A$176:$Q$228,16,FALSE),0)</f>
        <v>224</v>
      </c>
      <c r="R57" s="73" t="s">
        <v>321</v>
      </c>
    </row>
    <row r="58" spans="1:20" ht="15.75" thickBot="1">
      <c r="A58" s="353" t="s">
        <v>89</v>
      </c>
      <c r="B58" s="354"/>
      <c r="C58" s="12">
        <f>VLOOKUP(R58,'[1]Sheet1'!$A$176:$Q$228,2,FALSE)</f>
        <v>1023</v>
      </c>
      <c r="D58" s="106">
        <f>VLOOKUP(R58,'[1]Sheet1'!$A$176:$Q$228,3,FALSE)</f>
        <v>1292</v>
      </c>
      <c r="E58" s="106">
        <f>VLOOKUP(R58,'[1]Sheet1'!$A$176:$Q$228,4,FALSE)</f>
        <v>218</v>
      </c>
      <c r="F58" s="107">
        <f>VLOOKUP(R58,'[1]Sheet1'!$A$176:$Q$228,5,FALSE)</f>
        <v>6</v>
      </c>
      <c r="G58" s="12">
        <f>VLOOKUP(R58,'[1]Sheet1'!$A$176:$Q$228,6,FALSE)</f>
        <v>2539</v>
      </c>
      <c r="H58" s="12">
        <f>VLOOKUP(R58,'[1]Sheet1'!$A$176:$Q$228,7,FALSE)</f>
        <v>3945</v>
      </c>
      <c r="I58" s="106">
        <f>VLOOKUP(R58,'[1]Sheet1'!$A$176:$Q$228,8,FALSE)</f>
        <v>5531</v>
      </c>
      <c r="J58" s="106">
        <f>VLOOKUP(R58,'[1]Sheet1'!$A$176:$Q$228,9,FALSE)</f>
        <v>1445</v>
      </c>
      <c r="K58" s="107">
        <f>VLOOKUP(R58,'[1]Sheet1'!$A$176:$Q$228,10,FALSE)</f>
        <v>26</v>
      </c>
      <c r="L58" s="12">
        <f>VLOOKUP(R58,'[1]Sheet1'!$A$176:$Q$228,11,FALSE)</f>
        <v>10947</v>
      </c>
      <c r="M58" s="12">
        <f>VLOOKUP(R58,'[1]Sheet1'!$A$176:$Q$228,12,FALSE)</f>
        <v>1517</v>
      </c>
      <c r="N58" s="106">
        <f>VLOOKUP(R58,'[1]Sheet1'!$A$176:$Q$228,13,FALSE)</f>
        <v>2048</v>
      </c>
      <c r="O58" s="106">
        <f>VLOOKUP(R58,'[1]Sheet1'!$A$176:$Q$228,14,FALSE)</f>
        <v>860</v>
      </c>
      <c r="P58" s="107">
        <f>VLOOKUP(R58,'[1]Sheet1'!$A$176:$Q$228,15,FALSE)</f>
        <v>9</v>
      </c>
      <c r="Q58" s="108">
        <f>VLOOKUP(R58,'[1]Sheet1'!$A$176:$Q$228,16,FALSE)</f>
        <v>4434</v>
      </c>
      <c r="R58" s="73" t="s">
        <v>116</v>
      </c>
      <c r="T58" s="306">
        <f>SUM(Q6:Q57)</f>
        <v>4434</v>
      </c>
    </row>
    <row r="59" spans="1:17" ht="15">
      <c r="A59" s="276"/>
      <c r="B59" s="8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ht="15">
      <c r="A60" s="89" t="s">
        <v>95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5">
      <c r="A61" s="90" t="s">
        <v>96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161"/>
      <c r="K62" s="41"/>
      <c r="L62" s="41"/>
      <c r="M62" s="41"/>
      <c r="N62" s="41"/>
      <c r="O62" s="41"/>
      <c r="P62" s="41"/>
      <c r="Q62" s="41"/>
    </row>
  </sheetData>
  <sheetProtection/>
  <mergeCells count="14">
    <mergeCell ref="H4:K4"/>
    <mergeCell ref="L4:L5"/>
    <mergeCell ref="M4:P4"/>
    <mergeCell ref="Q4:Q5"/>
    <mergeCell ref="A58:B58"/>
    <mergeCell ref="A1:Q1"/>
    <mergeCell ref="A2:A5"/>
    <mergeCell ref="B2:B5"/>
    <mergeCell ref="C2:Q2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5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7" width="11.140625" style="69" customWidth="1"/>
    <col min="18" max="16384" width="11.421875" style="69" customWidth="1"/>
  </cols>
  <sheetData>
    <row r="1" spans="1:17" ht="24.75" customHeight="1" thickBot="1" thickTop="1">
      <c r="A1" s="355" t="s">
        <v>423</v>
      </c>
      <c r="B1" s="356"/>
      <c r="C1" s="356"/>
      <c r="D1" s="356"/>
      <c r="E1" s="356"/>
      <c r="F1" s="356"/>
      <c r="G1" s="356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9.5" customHeight="1" thickBot="1" thickTop="1">
      <c r="A2" s="398" t="s">
        <v>32</v>
      </c>
      <c r="B2" s="342" t="s">
        <v>33</v>
      </c>
      <c r="C2" s="387" t="s">
        <v>99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</row>
    <row r="3" spans="1:17" ht="19.5" customHeight="1" thickBot="1">
      <c r="A3" s="385"/>
      <c r="B3" s="343"/>
      <c r="C3" s="390" t="s">
        <v>100</v>
      </c>
      <c r="D3" s="391"/>
      <c r="E3" s="391"/>
      <c r="F3" s="391"/>
      <c r="G3" s="391"/>
      <c r="H3" s="334" t="s">
        <v>101</v>
      </c>
      <c r="I3" s="391"/>
      <c r="J3" s="391"/>
      <c r="K3" s="391"/>
      <c r="L3" s="391"/>
      <c r="M3" s="334" t="s">
        <v>102</v>
      </c>
      <c r="N3" s="391"/>
      <c r="O3" s="391"/>
      <c r="P3" s="391"/>
      <c r="Q3" s="392"/>
    </row>
    <row r="4" spans="1:17" ht="19.5" customHeight="1" thickBot="1">
      <c r="A4" s="385"/>
      <c r="B4" s="343"/>
      <c r="C4" s="393" t="s">
        <v>103</v>
      </c>
      <c r="D4" s="394"/>
      <c r="E4" s="394"/>
      <c r="F4" s="395"/>
      <c r="G4" s="396" t="s">
        <v>89</v>
      </c>
      <c r="H4" s="393" t="s">
        <v>103</v>
      </c>
      <c r="I4" s="394"/>
      <c r="J4" s="394"/>
      <c r="K4" s="395"/>
      <c r="L4" s="396" t="s">
        <v>89</v>
      </c>
      <c r="M4" s="393" t="s">
        <v>103</v>
      </c>
      <c r="N4" s="394"/>
      <c r="O4" s="394"/>
      <c r="P4" s="395"/>
      <c r="Q4" s="396" t="s">
        <v>89</v>
      </c>
    </row>
    <row r="5" spans="1:17" ht="24.75" customHeight="1" thickBot="1">
      <c r="A5" s="379"/>
      <c r="B5" s="344"/>
      <c r="C5" s="309" t="s">
        <v>91</v>
      </c>
      <c r="D5" s="311" t="s">
        <v>92</v>
      </c>
      <c r="E5" s="311" t="s">
        <v>93</v>
      </c>
      <c r="F5" s="312" t="s">
        <v>94</v>
      </c>
      <c r="G5" s="397"/>
      <c r="H5" s="309" t="s">
        <v>91</v>
      </c>
      <c r="I5" s="311" t="s">
        <v>92</v>
      </c>
      <c r="J5" s="311" t="s">
        <v>93</v>
      </c>
      <c r="K5" s="312" t="s">
        <v>94</v>
      </c>
      <c r="L5" s="397"/>
      <c r="M5" s="309" t="s">
        <v>91</v>
      </c>
      <c r="N5" s="311" t="s">
        <v>92</v>
      </c>
      <c r="O5" s="310" t="s">
        <v>93</v>
      </c>
      <c r="P5" s="312" t="s">
        <v>94</v>
      </c>
      <c r="Q5" s="397"/>
    </row>
    <row r="6" spans="1:18" ht="15">
      <c r="A6" s="289" t="s">
        <v>36</v>
      </c>
      <c r="B6" s="203" t="s">
        <v>37</v>
      </c>
      <c r="C6" s="92">
        <f>VLOOKUP(R6,'[1]Sheet1'!$A$234:$Q$288,2,FALSE)/100</f>
        <v>0.07331378299120235</v>
      </c>
      <c r="D6" s="93">
        <f>VLOOKUP(R6,'[1]Sheet1'!$A$234:$Q$288,3,FALSE)/100</f>
        <v>0.04798761609907121</v>
      </c>
      <c r="E6" s="93">
        <f>VLOOKUP(R6,'[1]Sheet1'!$A$234:$Q$288,4,FALSE)/100</f>
        <v>0.05045871559633028</v>
      </c>
      <c r="F6" s="251">
        <f>VLOOKUP(R6,'[1]Sheet1'!$A$234:$Q$288,5,FALSE)/100</f>
        <v>0.16666666666666663</v>
      </c>
      <c r="G6" s="242">
        <f>VLOOKUP(R6,'[1]Sheet1'!$A$234:$Q$288,6,FALSE)/100</f>
        <v>0.05868452146514375</v>
      </c>
      <c r="H6" s="95">
        <f>VLOOKUP(R6,'[1]Sheet1'!$A$234:$Q$288,7,FALSE)/100</f>
        <v>0.0659062103929024</v>
      </c>
      <c r="I6" s="93">
        <f>VLOOKUP(R6,'[1]Sheet1'!$A$234:$Q$288,8,FALSE)/100</f>
        <v>0.06508768757909962</v>
      </c>
      <c r="J6" s="93">
        <f>VLOOKUP(R6,'[1]Sheet1'!$A$234:$Q$288,9,FALSE)/100</f>
        <v>0.06505190311418685</v>
      </c>
      <c r="K6" s="93">
        <f>VLOOKUP(R6,'[1]Sheet1'!$A$234:$Q$288,10,FALSE)/100</f>
        <v>0.11538461538461538</v>
      </c>
      <c r="L6" s="242">
        <f>VLOOKUP(R6,'[1]Sheet1'!$A$234:$Q$288,11,FALSE)/100</f>
        <v>0.06549739654699917</v>
      </c>
      <c r="M6" s="93">
        <f>VLOOKUP(R6,'[1]Sheet1'!$A$234:$Q$288,12,FALSE)/100</f>
        <v>0.055372445616348055</v>
      </c>
      <c r="N6" s="93">
        <f>VLOOKUP(R6,'[1]Sheet1'!$A$234:$Q$288,13,FALSE)/100</f>
        <v>0.06591796875</v>
      </c>
      <c r="O6" s="93">
        <f>VLOOKUP(R6,'[1]Sheet1'!$A$234:$Q$288,14,FALSE)/100</f>
        <v>0.05348837209302326</v>
      </c>
      <c r="P6" s="93">
        <f>VLOOKUP(R6,'[1]Sheet1'!$A$234:$Q$288,15,FALSE)/100</f>
        <v>0.2222222222222222</v>
      </c>
      <c r="Q6" s="242">
        <f>VLOOKUP(R6,'[1]Sheet1'!$A$234:$Q$288,16,FALSE)/100</f>
        <v>0.060216508795669824</v>
      </c>
      <c r="R6" s="73" t="s">
        <v>270</v>
      </c>
    </row>
    <row r="7" spans="1:18" ht="15">
      <c r="A7" s="206">
        <v>10</v>
      </c>
      <c r="B7" s="207" t="s">
        <v>38</v>
      </c>
      <c r="C7" s="16">
        <f>VLOOKUP(R7,'[1]Sheet1'!$A$234:$Q$288,2,FALSE)/100</f>
        <v>0.0009775171065493646</v>
      </c>
      <c r="D7" s="17">
        <f>VLOOKUP(R7,'[1]Sheet1'!$A$234:$Q$288,3,FALSE)/100</f>
        <v>0.0015479876160990713</v>
      </c>
      <c r="E7" s="17">
        <f>VLOOKUP(R7,'[1]Sheet1'!$A$234:$Q$288,4,FALSE)/100</f>
        <v>0</v>
      </c>
      <c r="F7" s="254">
        <f>VLOOKUP(R7,'[1]Sheet1'!$A$234:$Q$288,5,FALSE)/100</f>
        <v>0</v>
      </c>
      <c r="G7" s="243">
        <f>VLOOKUP(R7,'[1]Sheet1'!$A$234:$Q$288,6,FALSE)/100</f>
        <v>0.0011815675462780622</v>
      </c>
      <c r="H7" s="19">
        <f>VLOOKUP(R7,'[1]Sheet1'!$A$234:$Q$288,7,FALSE)/100</f>
        <v>0.00025348542458808617</v>
      </c>
      <c r="I7" s="17">
        <f>VLOOKUP(R7,'[1]Sheet1'!$A$234:$Q$288,8,FALSE)/100</f>
        <v>0.0001807991321641656</v>
      </c>
      <c r="J7" s="17">
        <f>VLOOKUP(R7,'[1]Sheet1'!$A$234:$Q$288,9,FALSE)/100</f>
        <v>0</v>
      </c>
      <c r="K7" s="17">
        <f>VLOOKUP(R7,'[1]Sheet1'!$A$234:$Q$288,10,FALSE)/100</f>
        <v>0</v>
      </c>
      <c r="L7" s="243">
        <f>VLOOKUP(R7,'[1]Sheet1'!$A$234:$Q$288,11,FALSE)/100</f>
        <v>0.00018269845619804512</v>
      </c>
      <c r="M7" s="17">
        <f>VLOOKUP(R7,'[1]Sheet1'!$A$234:$Q$288,12,FALSE)/100</f>
        <v>0</v>
      </c>
      <c r="N7" s="17">
        <f>VLOOKUP(R7,'[1]Sheet1'!$A$234:$Q$288,13,FALSE)/100</f>
        <v>0</v>
      </c>
      <c r="O7" s="17">
        <f>VLOOKUP(R7,'[1]Sheet1'!$A$234:$Q$288,14,FALSE)/100</f>
        <v>0</v>
      </c>
      <c r="P7" s="17">
        <f>VLOOKUP(R7,'[1]Sheet1'!$A$234:$Q$288,15,FALSE)/100</f>
        <v>0</v>
      </c>
      <c r="Q7" s="243">
        <f>VLOOKUP(R7,'[1]Sheet1'!$A$234:$Q$288,16,FALSE)/100</f>
        <v>0</v>
      </c>
      <c r="R7" s="73" t="s">
        <v>271</v>
      </c>
    </row>
    <row r="8" spans="1:18" ht="28.5">
      <c r="A8" s="206">
        <v>11</v>
      </c>
      <c r="B8" s="207" t="s">
        <v>39</v>
      </c>
      <c r="C8" s="16">
        <f>VLOOKUP(R8,'[1]Sheet1'!$A$234:$Q$288,2,FALSE)/100</f>
        <v>0</v>
      </c>
      <c r="D8" s="17">
        <f>VLOOKUP(R8,'[1]Sheet1'!$A$234:$Q$288,3,FALSE)/100</f>
        <v>0</v>
      </c>
      <c r="E8" s="17">
        <f>VLOOKUP(R8,'[1]Sheet1'!$A$234:$Q$288,4,FALSE)/100</f>
        <v>0</v>
      </c>
      <c r="F8" s="254">
        <f>VLOOKUP(R8,'[1]Sheet1'!$A$234:$Q$288,5,FALSE)/100</f>
        <v>0</v>
      </c>
      <c r="G8" s="243">
        <f>VLOOKUP(R8,'[1]Sheet1'!$A$234:$Q$288,6,FALSE)/100</f>
        <v>0</v>
      </c>
      <c r="H8" s="19">
        <f>VLOOKUP(R8,'[1]Sheet1'!$A$234:$Q$288,7,FALSE)/100</f>
        <v>0</v>
      </c>
      <c r="I8" s="17">
        <f>VLOOKUP(R8,'[1]Sheet1'!$A$234:$Q$288,8,FALSE)/100</f>
        <v>0.0001807991321641656</v>
      </c>
      <c r="J8" s="17">
        <f>VLOOKUP(R8,'[1]Sheet1'!$A$234:$Q$288,9,FALSE)/100</f>
        <v>0</v>
      </c>
      <c r="K8" s="17">
        <f>VLOOKUP(R8,'[1]Sheet1'!$A$234:$Q$288,10,FALSE)/100</f>
        <v>0</v>
      </c>
      <c r="L8" s="243">
        <f>VLOOKUP(R8,'[1]Sheet1'!$A$234:$Q$288,11,FALSE)/100</f>
        <v>9.134922809902256E-05</v>
      </c>
      <c r="M8" s="17">
        <f>VLOOKUP(R8,'[1]Sheet1'!$A$234:$Q$288,12,FALSE)/100</f>
        <v>0</v>
      </c>
      <c r="N8" s="17">
        <f>VLOOKUP(R8,'[1]Sheet1'!$A$234:$Q$288,13,FALSE)/100</f>
        <v>0</v>
      </c>
      <c r="O8" s="17">
        <f>VLOOKUP(R8,'[1]Sheet1'!$A$234:$Q$288,14,FALSE)/100</f>
        <v>0</v>
      </c>
      <c r="P8" s="17">
        <f>VLOOKUP(R8,'[1]Sheet1'!$A$234:$Q$288,15,FALSE)/100</f>
        <v>0</v>
      </c>
      <c r="Q8" s="243">
        <f>VLOOKUP(R8,'[1]Sheet1'!$A$234:$Q$288,16,FALSE)/100</f>
        <v>0</v>
      </c>
      <c r="R8" s="73" t="s">
        <v>272</v>
      </c>
    </row>
    <row r="9" spans="1:18" ht="15">
      <c r="A9" s="206">
        <v>12</v>
      </c>
      <c r="B9" s="207" t="s">
        <v>40</v>
      </c>
      <c r="C9" s="16">
        <f>_xlfn.IFERROR(VLOOKUP(R9,'[1]Sheet1'!$A$234:$Q$288,2,FALSE),0)</f>
        <v>0</v>
      </c>
      <c r="D9" s="17">
        <f>_xlfn.IFERROR(VLOOKUP(R9,'[1]Sheet1'!$A$234:$Q$288,3,FALSE),0)</f>
        <v>0</v>
      </c>
      <c r="E9" s="17">
        <f>_xlfn.IFERROR(VLOOKUP(R9,'[1]Sheet1'!$A$234:$Q$288,4,FALSE),0)</f>
        <v>0</v>
      </c>
      <c r="F9" s="254">
        <f>_xlfn.IFERROR(VLOOKUP(R9,'[1]Sheet1'!$A$234:$Q$288,5,FALSE),0)</f>
        <v>0</v>
      </c>
      <c r="G9" s="243">
        <f>_xlfn.IFERROR(VLOOKUP(R9,'[1]Sheet1'!$A$234:$Q$288,6,FALSE),0)</f>
        <v>0</v>
      </c>
      <c r="H9" s="19">
        <f>_xlfn.IFERROR(VLOOKUP(R9,'[1]Sheet1'!$A$234:$Q$288,7,FALSE),0)</f>
        <v>0</v>
      </c>
      <c r="I9" s="17">
        <f>_xlfn.IFERROR(VLOOKUP(R9,'[1]Sheet1'!$A$234:$Q$288,8,FALSE),0)</f>
        <v>0</v>
      </c>
      <c r="J9" s="17">
        <f>_xlfn.IFERROR(VLOOKUP(R9,'[1]Sheet1'!$A$234:$Q$288,9,FALSE),0)</f>
        <v>0</v>
      </c>
      <c r="K9" s="17">
        <f>_xlfn.IFERROR(VLOOKUP(R9,'[1]Sheet1'!$A$234:$Q$288,10,FALSE),0)</f>
        <v>0</v>
      </c>
      <c r="L9" s="243">
        <f>_xlfn.IFERROR(VLOOKUP(R9,'[1]Sheet1'!$A$234:$Q$288,11,FALSE),0)</f>
        <v>0</v>
      </c>
      <c r="M9" s="17">
        <f>_xlfn.IFERROR(VLOOKUP(R9,'[1]Sheet1'!$A$234:$Q$288,12,FALSE),0)</f>
        <v>0</v>
      </c>
      <c r="N9" s="17">
        <f>_xlfn.IFERROR(VLOOKUP(R9,'[1]Sheet1'!$A$234:$Q$288,13,FALSE),0)</f>
        <v>0</v>
      </c>
      <c r="O9" s="17">
        <f>_xlfn.IFERROR(VLOOKUP(R9,'[1]Sheet1'!$A$234:$Q$288,14,FALSE),0)</f>
        <v>0</v>
      </c>
      <c r="P9" s="17">
        <f>_xlfn.IFERROR(VLOOKUP(R9,'[1]Sheet1'!$A$234:$Q$288,15,FALSE),0)</f>
        <v>0</v>
      </c>
      <c r="Q9" s="243">
        <f>_xlfn.IFERROR(VLOOKUP(R9,'[1]Sheet1'!$A$234:$Q$288,16,FALSE),0)</f>
        <v>0</v>
      </c>
      <c r="R9" s="73" t="s">
        <v>273</v>
      </c>
    </row>
    <row r="10" spans="1:18" ht="15">
      <c r="A10" s="206">
        <v>13</v>
      </c>
      <c r="B10" s="207" t="s">
        <v>41</v>
      </c>
      <c r="C10" s="16">
        <f>_xlfn.IFERROR(VLOOKUP(R10,'[1]Sheet1'!$A$234:$Q$288,2,FALSE),0)</f>
        <v>0</v>
      </c>
      <c r="D10" s="17">
        <f>_xlfn.IFERROR(VLOOKUP(R10,'[1]Sheet1'!$A$234:$Q$288,3,FALSE),0)</f>
        <v>0</v>
      </c>
      <c r="E10" s="17">
        <f>_xlfn.IFERROR(VLOOKUP(R10,'[1]Sheet1'!$A$234:$Q$288,4,FALSE),0)</f>
        <v>0</v>
      </c>
      <c r="F10" s="254">
        <f>_xlfn.IFERROR(VLOOKUP(R10,'[1]Sheet1'!$A$234:$Q$288,5,FALSE),0)</f>
        <v>0</v>
      </c>
      <c r="G10" s="243">
        <f>_xlfn.IFERROR(VLOOKUP(R10,'[1]Sheet1'!$A$234:$Q$288,6,FALSE),0)</f>
        <v>0</v>
      </c>
      <c r="H10" s="19">
        <f>_xlfn.IFERROR(VLOOKUP(R10,'[1]Sheet1'!$A$234:$Q$288,7,FALSE),0)</f>
        <v>0</v>
      </c>
      <c r="I10" s="17">
        <f>_xlfn.IFERROR(VLOOKUP(R10,'[1]Sheet1'!$A$234:$Q$288,8,FALSE),0)</f>
        <v>0</v>
      </c>
      <c r="J10" s="17">
        <f>_xlfn.IFERROR(VLOOKUP(R10,'[1]Sheet1'!$A$234:$Q$288,9,FALSE),0)</f>
        <v>0</v>
      </c>
      <c r="K10" s="17">
        <f>_xlfn.IFERROR(VLOOKUP(R10,'[1]Sheet1'!$A$234:$Q$288,10,FALSE),0)</f>
        <v>0</v>
      </c>
      <c r="L10" s="243">
        <f>_xlfn.IFERROR(VLOOKUP(R10,'[1]Sheet1'!$A$234:$Q$288,11,FALSE),0)</f>
        <v>0</v>
      </c>
      <c r="M10" s="17">
        <f>_xlfn.IFERROR(VLOOKUP(R10,'[1]Sheet1'!$A$234:$Q$288,12,FALSE),0)</f>
        <v>0</v>
      </c>
      <c r="N10" s="17">
        <f>_xlfn.IFERROR(VLOOKUP(R10,'[1]Sheet1'!$A$234:$Q$288,13,FALSE),0)</f>
        <v>0</v>
      </c>
      <c r="O10" s="17">
        <f>_xlfn.IFERROR(VLOOKUP(R10,'[1]Sheet1'!$A$234:$Q$288,14,FALSE),0)</f>
        <v>0</v>
      </c>
      <c r="P10" s="17">
        <f>_xlfn.IFERROR(VLOOKUP(R10,'[1]Sheet1'!$A$234:$Q$288,15,FALSE),0)</f>
        <v>0</v>
      </c>
      <c r="Q10" s="243">
        <f>_xlfn.IFERROR(VLOOKUP(R10,'[1]Sheet1'!$A$234:$Q$288,16,FALSE),0)</f>
        <v>0</v>
      </c>
      <c r="R10" s="73" t="s">
        <v>274</v>
      </c>
    </row>
    <row r="11" spans="1:18" ht="15">
      <c r="A11" s="206">
        <v>14</v>
      </c>
      <c r="B11" s="207" t="s">
        <v>42</v>
      </c>
      <c r="C11" s="16">
        <f>VLOOKUP(R11,'[1]Sheet1'!$A$234:$Q$288,2,FALSE)/100</f>
        <v>0</v>
      </c>
      <c r="D11" s="17">
        <f>VLOOKUP(R11,'[1]Sheet1'!$A$234:$Q$288,3,FALSE)/100</f>
        <v>0</v>
      </c>
      <c r="E11" s="17">
        <f>VLOOKUP(R11,'[1]Sheet1'!$A$234:$Q$288,4,FALSE)/100</f>
        <v>0.0045871559633027525</v>
      </c>
      <c r="F11" s="254">
        <f>VLOOKUP(R11,'[1]Sheet1'!$A$234:$Q$288,5,FALSE)/100</f>
        <v>0</v>
      </c>
      <c r="G11" s="243">
        <f>VLOOKUP(R11,'[1]Sheet1'!$A$234:$Q$288,6,FALSE)/100</f>
        <v>0.00039385584875935406</v>
      </c>
      <c r="H11" s="19">
        <f>VLOOKUP(R11,'[1]Sheet1'!$A$234:$Q$288,7,FALSE)/100</f>
        <v>0.00025348542458808617</v>
      </c>
      <c r="I11" s="17">
        <f>VLOOKUP(R11,'[1]Sheet1'!$A$234:$Q$288,8,FALSE)/100</f>
        <v>0</v>
      </c>
      <c r="J11" s="17">
        <f>VLOOKUP(R11,'[1]Sheet1'!$A$234:$Q$288,9,FALSE)/100</f>
        <v>0</v>
      </c>
      <c r="K11" s="17">
        <f>VLOOKUP(R11,'[1]Sheet1'!$A$234:$Q$288,10,FALSE)/100</f>
        <v>0</v>
      </c>
      <c r="L11" s="243">
        <f>VLOOKUP(R11,'[1]Sheet1'!$A$234:$Q$288,11,FALSE)/100</f>
        <v>9.134922809902256E-05</v>
      </c>
      <c r="M11" s="17">
        <f>VLOOKUP(R11,'[1]Sheet1'!$A$234:$Q$288,12,FALSE)/100</f>
        <v>0</v>
      </c>
      <c r="N11" s="17">
        <f>VLOOKUP(R11,'[1]Sheet1'!$A$234:$Q$288,13,FALSE)/100</f>
        <v>0.00048828125</v>
      </c>
      <c r="O11" s="17">
        <f>VLOOKUP(R11,'[1]Sheet1'!$A$234:$Q$288,14,FALSE)/100</f>
        <v>0</v>
      </c>
      <c r="P11" s="17">
        <f>VLOOKUP(R11,'[1]Sheet1'!$A$234:$Q$288,15,FALSE)/100</f>
        <v>0</v>
      </c>
      <c r="Q11" s="243">
        <f>VLOOKUP(R11,'[1]Sheet1'!$A$234:$Q$288,16,FALSE)/100</f>
        <v>0.0002255299954894001</v>
      </c>
      <c r="R11" s="73" t="s">
        <v>275</v>
      </c>
    </row>
    <row r="12" spans="1:18" ht="15">
      <c r="A12" s="206">
        <v>19</v>
      </c>
      <c r="B12" s="207" t="s">
        <v>43</v>
      </c>
      <c r="C12" s="16">
        <f>VLOOKUP(R12,'[1]Sheet1'!$A$234:$Q$288,2,FALSE)/100</f>
        <v>0.0009775171065493646</v>
      </c>
      <c r="D12" s="17">
        <f>VLOOKUP(R12,'[1]Sheet1'!$A$234:$Q$288,3,FALSE)/100</f>
        <v>0</v>
      </c>
      <c r="E12" s="17">
        <f>VLOOKUP(R12,'[1]Sheet1'!$A$234:$Q$288,4,FALSE)/100</f>
        <v>0</v>
      </c>
      <c r="F12" s="254">
        <f>VLOOKUP(R12,'[1]Sheet1'!$A$234:$Q$288,5,FALSE)/100</f>
        <v>0</v>
      </c>
      <c r="G12" s="243">
        <f>VLOOKUP(R12,'[1]Sheet1'!$A$234:$Q$288,6,FALSE)/100</f>
        <v>0.00039385584875935406</v>
      </c>
      <c r="H12" s="19">
        <f>VLOOKUP(R12,'[1]Sheet1'!$A$234:$Q$288,7,FALSE)/100</f>
        <v>0.001520912547528517</v>
      </c>
      <c r="I12" s="17">
        <f>VLOOKUP(R12,'[1]Sheet1'!$A$234:$Q$288,8,FALSE)/100</f>
        <v>0.000903995660820828</v>
      </c>
      <c r="J12" s="17">
        <f>VLOOKUP(R12,'[1]Sheet1'!$A$234:$Q$288,9,FALSE)/100</f>
        <v>0.0013840830449826987</v>
      </c>
      <c r="K12" s="17">
        <f>VLOOKUP(R12,'[1]Sheet1'!$A$234:$Q$288,10,FALSE)/100</f>
        <v>0</v>
      </c>
      <c r="L12" s="243">
        <f>VLOOKUP(R12,'[1]Sheet1'!$A$234:$Q$288,11,FALSE)/100</f>
        <v>0.0011875399652872933</v>
      </c>
      <c r="M12" s="17">
        <f>VLOOKUP(R12,'[1]Sheet1'!$A$234:$Q$288,12,FALSE)/100</f>
        <v>0.0006591957811470006</v>
      </c>
      <c r="N12" s="17">
        <f>VLOOKUP(R12,'[1]Sheet1'!$A$234:$Q$288,13,FALSE)/100</f>
        <v>0.0009765625</v>
      </c>
      <c r="O12" s="17">
        <f>VLOOKUP(R12,'[1]Sheet1'!$A$234:$Q$288,14,FALSE)/100</f>
        <v>0.002325581395348837</v>
      </c>
      <c r="P12" s="17">
        <f>VLOOKUP(R12,'[1]Sheet1'!$A$234:$Q$288,15,FALSE)/100</f>
        <v>0</v>
      </c>
      <c r="Q12" s="243">
        <f>VLOOKUP(R12,'[1]Sheet1'!$A$234:$Q$288,16,FALSE)/100</f>
        <v>0.0011276499774470004</v>
      </c>
      <c r="R12" s="73" t="s">
        <v>276</v>
      </c>
    </row>
    <row r="13" spans="1:18" ht="28.5">
      <c r="A13" s="206">
        <v>20</v>
      </c>
      <c r="B13" s="207" t="s">
        <v>44</v>
      </c>
      <c r="C13" s="16">
        <f>VLOOKUP(R13,'[1]Sheet1'!$A$234:$Q$288,2,FALSE)/100</f>
        <v>0</v>
      </c>
      <c r="D13" s="17">
        <f>VLOOKUP(R13,'[1]Sheet1'!$A$234:$Q$288,3,FALSE)/100</f>
        <v>0</v>
      </c>
      <c r="E13" s="17">
        <f>VLOOKUP(R13,'[1]Sheet1'!$A$234:$Q$288,4,FALSE)/100</f>
        <v>0</v>
      </c>
      <c r="F13" s="254">
        <f>VLOOKUP(R13,'[1]Sheet1'!$A$234:$Q$288,5,FALSE)/100</f>
        <v>0</v>
      </c>
      <c r="G13" s="243">
        <f>VLOOKUP(R13,'[1]Sheet1'!$A$234:$Q$288,6,FALSE)/100</f>
        <v>0</v>
      </c>
      <c r="H13" s="19">
        <f>VLOOKUP(R13,'[1]Sheet1'!$A$234:$Q$288,7,FALSE)/100</f>
        <v>0.0012674271229404308</v>
      </c>
      <c r="I13" s="17">
        <f>VLOOKUP(R13,'[1]Sheet1'!$A$234:$Q$288,8,FALSE)/100</f>
        <v>0.0001807991321641656</v>
      </c>
      <c r="J13" s="17">
        <f>VLOOKUP(R13,'[1]Sheet1'!$A$234:$Q$288,9,FALSE)/100</f>
        <v>0.0006920415224913494</v>
      </c>
      <c r="K13" s="17">
        <f>VLOOKUP(R13,'[1]Sheet1'!$A$234:$Q$288,10,FALSE)/100</f>
        <v>0</v>
      </c>
      <c r="L13" s="243">
        <f>VLOOKUP(R13,'[1]Sheet1'!$A$234:$Q$288,11,FALSE)/100</f>
        <v>0.000639444596693158</v>
      </c>
      <c r="M13" s="17">
        <f>VLOOKUP(R13,'[1]Sheet1'!$A$234:$Q$288,12,FALSE)/100</f>
        <v>0.0006591957811470006</v>
      </c>
      <c r="N13" s="17">
        <f>VLOOKUP(R13,'[1]Sheet1'!$A$234:$Q$288,13,FALSE)/100</f>
        <v>0.00146484375</v>
      </c>
      <c r="O13" s="17">
        <f>VLOOKUP(R13,'[1]Sheet1'!$A$234:$Q$288,14,FALSE)/100</f>
        <v>0</v>
      </c>
      <c r="P13" s="17">
        <f>VLOOKUP(R13,'[1]Sheet1'!$A$234:$Q$288,15,FALSE)/100</f>
        <v>0</v>
      </c>
      <c r="Q13" s="243">
        <f>VLOOKUP(R13,'[1]Sheet1'!$A$234:$Q$288,16,FALSE)/100</f>
        <v>0.0009021199819576004</v>
      </c>
      <c r="R13" s="73" t="s">
        <v>277</v>
      </c>
    </row>
    <row r="14" spans="1:18" ht="15">
      <c r="A14" s="206">
        <v>21</v>
      </c>
      <c r="B14" s="207" t="s">
        <v>45</v>
      </c>
      <c r="C14" s="16">
        <f>VLOOKUP(R14,'[1]Sheet1'!$A$234:$Q$288,2,FALSE)/100</f>
        <v>0</v>
      </c>
      <c r="D14" s="17">
        <f>VLOOKUP(R14,'[1]Sheet1'!$A$234:$Q$288,3,FALSE)/100</f>
        <v>0</v>
      </c>
      <c r="E14" s="17">
        <f>VLOOKUP(R14,'[1]Sheet1'!$A$234:$Q$288,4,FALSE)/100</f>
        <v>0</v>
      </c>
      <c r="F14" s="254">
        <f>VLOOKUP(R14,'[1]Sheet1'!$A$234:$Q$288,5,FALSE)/100</f>
        <v>0</v>
      </c>
      <c r="G14" s="243">
        <f>VLOOKUP(R14,'[1]Sheet1'!$A$234:$Q$288,6,FALSE)/100</f>
        <v>0</v>
      </c>
      <c r="H14" s="19">
        <f>VLOOKUP(R14,'[1]Sheet1'!$A$234:$Q$288,7,FALSE)/100</f>
        <v>0.0007604562737642585</v>
      </c>
      <c r="I14" s="17">
        <f>VLOOKUP(R14,'[1]Sheet1'!$A$234:$Q$288,8,FALSE)/100</f>
        <v>0</v>
      </c>
      <c r="J14" s="17">
        <f>VLOOKUP(R14,'[1]Sheet1'!$A$234:$Q$288,9,FALSE)/100</f>
        <v>0</v>
      </c>
      <c r="K14" s="17">
        <f>VLOOKUP(R14,'[1]Sheet1'!$A$234:$Q$288,10,FALSE)/100</f>
        <v>0</v>
      </c>
      <c r="L14" s="243">
        <f>VLOOKUP(R14,'[1]Sheet1'!$A$234:$Q$288,11,FALSE)/100</f>
        <v>0.0002740476842970677</v>
      </c>
      <c r="M14" s="17">
        <f>VLOOKUP(R14,'[1]Sheet1'!$A$234:$Q$288,12,FALSE)/100</f>
        <v>0</v>
      </c>
      <c r="N14" s="17">
        <f>VLOOKUP(R14,'[1]Sheet1'!$A$234:$Q$288,13,FALSE)/100</f>
        <v>0.00048828125</v>
      </c>
      <c r="O14" s="17">
        <f>VLOOKUP(R14,'[1]Sheet1'!$A$234:$Q$288,14,FALSE)/100</f>
        <v>0</v>
      </c>
      <c r="P14" s="17">
        <f>VLOOKUP(R14,'[1]Sheet1'!$A$234:$Q$288,15,FALSE)/100</f>
        <v>0</v>
      </c>
      <c r="Q14" s="243">
        <f>VLOOKUP(R14,'[1]Sheet1'!$A$234:$Q$288,16,FALSE)/100</f>
        <v>0.0002255299954894001</v>
      </c>
      <c r="R14" s="73" t="s">
        <v>278</v>
      </c>
    </row>
    <row r="15" spans="1:18" ht="15">
      <c r="A15" s="206">
        <v>22</v>
      </c>
      <c r="B15" s="207" t="s">
        <v>46</v>
      </c>
      <c r="C15" s="16">
        <f>VLOOKUP(R15,'[1]Sheet1'!$A$234:$Q$288,2,FALSE)/100</f>
        <v>0</v>
      </c>
      <c r="D15" s="17">
        <f>VLOOKUP(R15,'[1]Sheet1'!$A$234:$Q$288,3,FALSE)/100</f>
        <v>0</v>
      </c>
      <c r="E15" s="17">
        <f>VLOOKUP(R15,'[1]Sheet1'!$A$234:$Q$288,4,FALSE)/100</f>
        <v>0</v>
      </c>
      <c r="F15" s="254">
        <f>VLOOKUP(R15,'[1]Sheet1'!$A$234:$Q$288,5,FALSE)/100</f>
        <v>0</v>
      </c>
      <c r="G15" s="243">
        <f>VLOOKUP(R15,'[1]Sheet1'!$A$234:$Q$288,6,FALSE)/100</f>
        <v>0</v>
      </c>
      <c r="H15" s="19">
        <f>VLOOKUP(R15,'[1]Sheet1'!$A$234:$Q$288,7,FALSE)/100</f>
        <v>0.0012674271229404308</v>
      </c>
      <c r="I15" s="17">
        <f>VLOOKUP(R15,'[1]Sheet1'!$A$234:$Q$288,8,FALSE)/100</f>
        <v>0.0005423973964924968</v>
      </c>
      <c r="J15" s="17">
        <f>VLOOKUP(R15,'[1]Sheet1'!$A$234:$Q$288,9,FALSE)/100</f>
        <v>0</v>
      </c>
      <c r="K15" s="17">
        <f>VLOOKUP(R15,'[1]Sheet1'!$A$234:$Q$288,10,FALSE)/100</f>
        <v>0</v>
      </c>
      <c r="L15" s="243">
        <f>VLOOKUP(R15,'[1]Sheet1'!$A$234:$Q$288,11,FALSE)/100</f>
        <v>0.0007307938247921805</v>
      </c>
      <c r="M15" s="17">
        <f>VLOOKUP(R15,'[1]Sheet1'!$A$234:$Q$288,12,FALSE)/100</f>
        <v>0.001977587343441002</v>
      </c>
      <c r="N15" s="17">
        <f>VLOOKUP(R15,'[1]Sheet1'!$A$234:$Q$288,13,FALSE)/100</f>
        <v>0</v>
      </c>
      <c r="O15" s="17">
        <f>VLOOKUP(R15,'[1]Sheet1'!$A$234:$Q$288,14,FALSE)/100</f>
        <v>0</v>
      </c>
      <c r="P15" s="17">
        <f>VLOOKUP(R15,'[1]Sheet1'!$A$234:$Q$288,15,FALSE)/100</f>
        <v>0</v>
      </c>
      <c r="Q15" s="243">
        <f>VLOOKUP(R15,'[1]Sheet1'!$A$234:$Q$288,16,FALSE)/100</f>
        <v>0.0006765899864682002</v>
      </c>
      <c r="R15" s="73" t="s">
        <v>279</v>
      </c>
    </row>
    <row r="16" spans="1:18" ht="15">
      <c r="A16" s="206">
        <v>23</v>
      </c>
      <c r="B16" s="207" t="s">
        <v>47</v>
      </c>
      <c r="C16" s="16">
        <f>VLOOKUP(R16,'[1]Sheet1'!$A$234:$Q$288,2,FALSE)/100</f>
        <v>0</v>
      </c>
      <c r="D16" s="17">
        <f>VLOOKUP(R16,'[1]Sheet1'!$A$234:$Q$288,3,FALSE)/100</f>
        <v>0</v>
      </c>
      <c r="E16" s="17">
        <f>VLOOKUP(R16,'[1]Sheet1'!$A$234:$Q$288,4,FALSE)/100</f>
        <v>0</v>
      </c>
      <c r="F16" s="254">
        <f>VLOOKUP(R16,'[1]Sheet1'!$A$234:$Q$288,5,FALSE)/100</f>
        <v>0</v>
      </c>
      <c r="G16" s="243">
        <f>VLOOKUP(R16,'[1]Sheet1'!$A$234:$Q$288,6,FALSE)/100</f>
        <v>0</v>
      </c>
      <c r="H16" s="19">
        <f>VLOOKUP(R16,'[1]Sheet1'!$A$234:$Q$288,7,FALSE)/100</f>
        <v>0.0007604562737642585</v>
      </c>
      <c r="I16" s="17">
        <f>VLOOKUP(R16,'[1]Sheet1'!$A$234:$Q$288,8,FALSE)/100</f>
        <v>0</v>
      </c>
      <c r="J16" s="17">
        <f>VLOOKUP(R16,'[1]Sheet1'!$A$234:$Q$288,9,FALSE)/100</f>
        <v>0</v>
      </c>
      <c r="K16" s="17">
        <f>VLOOKUP(R16,'[1]Sheet1'!$A$234:$Q$288,10,FALSE)/100</f>
        <v>0</v>
      </c>
      <c r="L16" s="243">
        <f>VLOOKUP(R16,'[1]Sheet1'!$A$234:$Q$288,11,FALSE)/100</f>
        <v>0.0002740476842970677</v>
      </c>
      <c r="M16" s="17">
        <f>VLOOKUP(R16,'[1]Sheet1'!$A$234:$Q$288,12,FALSE)/100</f>
        <v>0.0006591957811470006</v>
      </c>
      <c r="N16" s="17">
        <f>VLOOKUP(R16,'[1]Sheet1'!$A$234:$Q$288,13,FALSE)/100</f>
        <v>0</v>
      </c>
      <c r="O16" s="17">
        <f>VLOOKUP(R16,'[1]Sheet1'!$A$234:$Q$288,14,FALSE)/100</f>
        <v>0</v>
      </c>
      <c r="P16" s="17">
        <f>VLOOKUP(R16,'[1]Sheet1'!$A$234:$Q$288,15,FALSE)/100</f>
        <v>0</v>
      </c>
      <c r="Q16" s="243">
        <f>VLOOKUP(R16,'[1]Sheet1'!$A$234:$Q$288,16,FALSE)/100</f>
        <v>0.0002255299954894001</v>
      </c>
      <c r="R16" s="73" t="s">
        <v>280</v>
      </c>
    </row>
    <row r="17" spans="1:18" ht="15">
      <c r="A17" s="206">
        <v>24</v>
      </c>
      <c r="B17" s="207" t="s">
        <v>48</v>
      </c>
      <c r="C17" s="16">
        <f>VLOOKUP(R17,'[1]Sheet1'!$A$234:$Q$288,2,FALSE)/100</f>
        <v>0.0019550342130987292</v>
      </c>
      <c r="D17" s="17">
        <f>VLOOKUP(R17,'[1]Sheet1'!$A$234:$Q$288,3,FALSE)/100</f>
        <v>0</v>
      </c>
      <c r="E17" s="17">
        <f>VLOOKUP(R17,'[1]Sheet1'!$A$234:$Q$288,4,FALSE)/100</f>
        <v>0</v>
      </c>
      <c r="F17" s="254">
        <f>VLOOKUP(R17,'[1]Sheet1'!$A$234:$Q$288,5,FALSE)/100</f>
        <v>0</v>
      </c>
      <c r="G17" s="243">
        <f>VLOOKUP(R17,'[1]Sheet1'!$A$234:$Q$288,6,FALSE)/100</f>
        <v>0.0007877116975187081</v>
      </c>
      <c r="H17" s="19">
        <f>VLOOKUP(R17,'[1]Sheet1'!$A$234:$Q$288,7,FALSE)/100</f>
        <v>0.0012674271229404308</v>
      </c>
      <c r="I17" s="17">
        <f>VLOOKUP(R17,'[1]Sheet1'!$A$234:$Q$288,8,FALSE)/100</f>
        <v>0.0001807991321641656</v>
      </c>
      <c r="J17" s="17">
        <f>VLOOKUP(R17,'[1]Sheet1'!$A$234:$Q$288,9,FALSE)/100</f>
        <v>0</v>
      </c>
      <c r="K17" s="17">
        <f>VLOOKUP(R17,'[1]Sheet1'!$A$234:$Q$288,10,FALSE)/100</f>
        <v>0</v>
      </c>
      <c r="L17" s="243">
        <f>VLOOKUP(R17,'[1]Sheet1'!$A$234:$Q$288,11,FALSE)/100</f>
        <v>0.0005480953685941354</v>
      </c>
      <c r="M17" s="17">
        <f>VLOOKUP(R17,'[1]Sheet1'!$A$234:$Q$288,12,FALSE)/100</f>
        <v>0</v>
      </c>
      <c r="N17" s="17">
        <f>VLOOKUP(R17,'[1]Sheet1'!$A$234:$Q$288,13,FALSE)/100</f>
        <v>0.0009765625</v>
      </c>
      <c r="O17" s="17">
        <f>VLOOKUP(R17,'[1]Sheet1'!$A$234:$Q$288,14,FALSE)/100</f>
        <v>0</v>
      </c>
      <c r="P17" s="17">
        <f>VLOOKUP(R17,'[1]Sheet1'!$A$234:$Q$288,15,FALSE)/100</f>
        <v>0</v>
      </c>
      <c r="Q17" s="243">
        <f>VLOOKUP(R17,'[1]Sheet1'!$A$234:$Q$288,16,FALSE)/100</f>
        <v>0.0004510599909788002</v>
      </c>
      <c r="R17" s="73" t="s">
        <v>281</v>
      </c>
    </row>
    <row r="18" spans="1:18" ht="15">
      <c r="A18" s="206">
        <v>29</v>
      </c>
      <c r="B18" s="207" t="s">
        <v>49</v>
      </c>
      <c r="C18" s="16">
        <f>VLOOKUP(R18,'[1]Sheet1'!$A$234:$Q$288,2,FALSE)/100</f>
        <v>0</v>
      </c>
      <c r="D18" s="17">
        <f>VLOOKUP(R18,'[1]Sheet1'!$A$234:$Q$288,3,FALSE)/100</f>
        <v>0</v>
      </c>
      <c r="E18" s="17">
        <f>VLOOKUP(R18,'[1]Sheet1'!$A$234:$Q$288,4,FALSE)/100</f>
        <v>0</v>
      </c>
      <c r="F18" s="254">
        <f>VLOOKUP(R18,'[1]Sheet1'!$A$234:$Q$288,5,FALSE)/100</f>
        <v>0</v>
      </c>
      <c r="G18" s="243">
        <f>VLOOKUP(R18,'[1]Sheet1'!$A$234:$Q$288,6,FALSE)/100</f>
        <v>0</v>
      </c>
      <c r="H18" s="19">
        <f>VLOOKUP(R18,'[1]Sheet1'!$A$234:$Q$288,7,FALSE)/100</f>
        <v>0.0005069708491761723</v>
      </c>
      <c r="I18" s="17">
        <f>VLOOKUP(R18,'[1]Sheet1'!$A$234:$Q$288,8,FALSE)/100</f>
        <v>0</v>
      </c>
      <c r="J18" s="17">
        <f>VLOOKUP(R18,'[1]Sheet1'!$A$234:$Q$288,9,FALSE)/100</f>
        <v>0</v>
      </c>
      <c r="K18" s="17">
        <f>VLOOKUP(R18,'[1]Sheet1'!$A$234:$Q$288,10,FALSE)/100</f>
        <v>0</v>
      </c>
      <c r="L18" s="243">
        <f>VLOOKUP(R18,'[1]Sheet1'!$A$234:$Q$288,11,FALSE)/100</f>
        <v>0.00018269845619804512</v>
      </c>
      <c r="M18" s="17">
        <f>VLOOKUP(R18,'[1]Sheet1'!$A$234:$Q$288,12,FALSE)/100</f>
        <v>0.0006591957811470006</v>
      </c>
      <c r="N18" s="17">
        <f>VLOOKUP(R18,'[1]Sheet1'!$A$234:$Q$288,13,FALSE)/100</f>
        <v>0.00048828125</v>
      </c>
      <c r="O18" s="17">
        <f>VLOOKUP(R18,'[1]Sheet1'!$A$234:$Q$288,14,FALSE)/100</f>
        <v>0</v>
      </c>
      <c r="P18" s="17">
        <f>VLOOKUP(R18,'[1]Sheet1'!$A$234:$Q$288,15,FALSE)/100</f>
        <v>0</v>
      </c>
      <c r="Q18" s="243">
        <f>VLOOKUP(R18,'[1]Sheet1'!$A$234:$Q$288,16,FALSE)/100</f>
        <v>0.0004510599909788002</v>
      </c>
      <c r="R18" s="73" t="s">
        <v>282</v>
      </c>
    </row>
    <row r="19" spans="1:18" ht="28.5">
      <c r="A19" s="206">
        <v>30</v>
      </c>
      <c r="B19" s="207" t="s">
        <v>50</v>
      </c>
      <c r="C19" s="16">
        <f>VLOOKUP(R19,'[1]Sheet1'!$A$234:$Q$288,2,FALSE)/100</f>
        <v>0.006842619745845551</v>
      </c>
      <c r="D19" s="17">
        <f>VLOOKUP(R19,'[1]Sheet1'!$A$234:$Q$288,3,FALSE)/100</f>
        <v>0.0038699690402476785</v>
      </c>
      <c r="E19" s="17">
        <f>VLOOKUP(R19,'[1]Sheet1'!$A$234:$Q$288,4,FALSE)/100</f>
        <v>0.0045871559633027525</v>
      </c>
      <c r="F19" s="254">
        <f>VLOOKUP(R19,'[1]Sheet1'!$A$234:$Q$288,5,FALSE)/100</f>
        <v>0</v>
      </c>
      <c r="G19" s="243">
        <f>VLOOKUP(R19,'[1]Sheet1'!$A$234:$Q$288,6,FALSE)/100</f>
        <v>0.005120126033871603</v>
      </c>
      <c r="H19" s="19">
        <f>VLOOKUP(R19,'[1]Sheet1'!$A$234:$Q$288,7,FALSE)/100</f>
        <v>0.005576679340937895</v>
      </c>
      <c r="I19" s="17">
        <f>VLOOKUP(R19,'[1]Sheet1'!$A$234:$Q$288,8,FALSE)/100</f>
        <v>0.0063279696257457965</v>
      </c>
      <c r="J19" s="17">
        <f>VLOOKUP(R19,'[1]Sheet1'!$A$234:$Q$288,9,FALSE)/100</f>
        <v>0.006228373702422145</v>
      </c>
      <c r="K19" s="17">
        <f>VLOOKUP(R19,'[1]Sheet1'!$A$234:$Q$288,10,FALSE)/100</f>
        <v>0</v>
      </c>
      <c r="L19" s="243">
        <f>VLOOKUP(R19,'[1]Sheet1'!$A$234:$Q$288,11,FALSE)/100</f>
        <v>0.006029049054535489</v>
      </c>
      <c r="M19" s="17">
        <f>VLOOKUP(R19,'[1]Sheet1'!$A$234:$Q$288,12,FALSE)/100</f>
        <v>0.007251153592617008</v>
      </c>
      <c r="N19" s="17">
        <f>VLOOKUP(R19,'[1]Sheet1'!$A$234:$Q$288,13,FALSE)/100</f>
        <v>0.00439453125</v>
      </c>
      <c r="O19" s="17">
        <f>VLOOKUP(R19,'[1]Sheet1'!$A$234:$Q$288,14,FALSE)/100</f>
        <v>0.00813953488372093</v>
      </c>
      <c r="P19" s="17">
        <f>VLOOKUP(R19,'[1]Sheet1'!$A$234:$Q$288,15,FALSE)/100</f>
        <v>0</v>
      </c>
      <c r="Q19" s="243">
        <f>VLOOKUP(R19,'[1]Sheet1'!$A$234:$Q$288,16,FALSE)/100</f>
        <v>0.006089309878213802</v>
      </c>
      <c r="R19" s="73" t="s">
        <v>283</v>
      </c>
    </row>
    <row r="20" spans="1:18" ht="15">
      <c r="A20" s="206">
        <v>31</v>
      </c>
      <c r="B20" s="207" t="s">
        <v>51</v>
      </c>
      <c r="C20" s="16">
        <f>VLOOKUP(R20,'[1]Sheet1'!$A$234:$Q$288,2,FALSE)/100</f>
        <v>0.0019550342130987292</v>
      </c>
      <c r="D20" s="17">
        <f>VLOOKUP(R20,'[1]Sheet1'!$A$234:$Q$288,3,FALSE)/100</f>
        <v>0</v>
      </c>
      <c r="E20" s="17">
        <f>VLOOKUP(R20,'[1]Sheet1'!$A$234:$Q$288,4,FALSE)/100</f>
        <v>0</v>
      </c>
      <c r="F20" s="254">
        <f>VLOOKUP(R20,'[1]Sheet1'!$A$234:$Q$288,5,FALSE)/100</f>
        <v>0</v>
      </c>
      <c r="G20" s="243">
        <f>VLOOKUP(R20,'[1]Sheet1'!$A$234:$Q$288,6,FALSE)/100</f>
        <v>0.0007877116975187081</v>
      </c>
      <c r="H20" s="19">
        <f>VLOOKUP(R20,'[1]Sheet1'!$A$234:$Q$288,7,FALSE)/100</f>
        <v>0</v>
      </c>
      <c r="I20" s="17">
        <f>VLOOKUP(R20,'[1]Sheet1'!$A$234:$Q$288,8,FALSE)/100</f>
        <v>0.0007231965286566625</v>
      </c>
      <c r="J20" s="17">
        <f>VLOOKUP(R20,'[1]Sheet1'!$A$234:$Q$288,9,FALSE)/100</f>
        <v>0</v>
      </c>
      <c r="K20" s="17">
        <f>VLOOKUP(R20,'[1]Sheet1'!$A$234:$Q$288,10,FALSE)/100</f>
        <v>0</v>
      </c>
      <c r="L20" s="243">
        <f>VLOOKUP(R20,'[1]Sheet1'!$A$234:$Q$288,11,FALSE)/100</f>
        <v>0.00036539691239609025</v>
      </c>
      <c r="M20" s="17">
        <f>VLOOKUP(R20,'[1]Sheet1'!$A$234:$Q$288,12,FALSE)/100</f>
        <v>0.0006591957811470006</v>
      </c>
      <c r="N20" s="17">
        <f>VLOOKUP(R20,'[1]Sheet1'!$A$234:$Q$288,13,FALSE)/100</f>
        <v>0.00146484375</v>
      </c>
      <c r="O20" s="17">
        <f>VLOOKUP(R20,'[1]Sheet1'!$A$234:$Q$288,14,FALSE)/100</f>
        <v>0.0011627906976744186</v>
      </c>
      <c r="P20" s="17">
        <f>VLOOKUP(R20,'[1]Sheet1'!$A$234:$Q$288,15,FALSE)/100</f>
        <v>0</v>
      </c>
      <c r="Q20" s="243">
        <f>VLOOKUP(R20,'[1]Sheet1'!$A$234:$Q$288,16,FALSE)/100</f>
        <v>0.0011276499774470004</v>
      </c>
      <c r="R20" s="73" t="s">
        <v>284</v>
      </c>
    </row>
    <row r="21" spans="1:18" ht="28.5">
      <c r="A21" s="206">
        <v>32</v>
      </c>
      <c r="B21" s="207" t="s">
        <v>52</v>
      </c>
      <c r="C21" s="16">
        <f>VLOOKUP(R21,'[1]Sheet1'!$A$234:$Q$288,2,FALSE)/100</f>
        <v>0.002932551319648094</v>
      </c>
      <c r="D21" s="17">
        <f>VLOOKUP(R21,'[1]Sheet1'!$A$234:$Q$288,3,FALSE)/100</f>
        <v>0</v>
      </c>
      <c r="E21" s="17">
        <f>VLOOKUP(R21,'[1]Sheet1'!$A$234:$Q$288,4,FALSE)/100</f>
        <v>0</v>
      </c>
      <c r="F21" s="254">
        <f>VLOOKUP(R21,'[1]Sheet1'!$A$234:$Q$288,5,FALSE)/100</f>
        <v>0</v>
      </c>
      <c r="G21" s="243">
        <f>VLOOKUP(R21,'[1]Sheet1'!$A$234:$Q$288,6,FALSE)/100</f>
        <v>0.0011815675462780622</v>
      </c>
      <c r="H21" s="19">
        <f>VLOOKUP(R21,'[1]Sheet1'!$A$234:$Q$288,7,FALSE)/100</f>
        <v>0.0007604562737642585</v>
      </c>
      <c r="I21" s="17">
        <f>VLOOKUP(R21,'[1]Sheet1'!$A$234:$Q$288,8,FALSE)/100</f>
        <v>0.0003615982643283312</v>
      </c>
      <c r="J21" s="17">
        <f>VLOOKUP(R21,'[1]Sheet1'!$A$234:$Q$288,9,FALSE)/100</f>
        <v>0</v>
      </c>
      <c r="K21" s="17">
        <f>VLOOKUP(R21,'[1]Sheet1'!$A$234:$Q$288,10,FALSE)/100</f>
        <v>0</v>
      </c>
      <c r="L21" s="243">
        <f>VLOOKUP(R21,'[1]Sheet1'!$A$234:$Q$288,11,FALSE)/100</f>
        <v>0.00045674614049511284</v>
      </c>
      <c r="M21" s="17">
        <f>VLOOKUP(R21,'[1]Sheet1'!$A$234:$Q$288,12,FALSE)/100</f>
        <v>0.0013183915622940012</v>
      </c>
      <c r="N21" s="17">
        <f>VLOOKUP(R21,'[1]Sheet1'!$A$234:$Q$288,13,FALSE)/100</f>
        <v>0.00048828125</v>
      </c>
      <c r="O21" s="17">
        <f>VLOOKUP(R21,'[1]Sheet1'!$A$234:$Q$288,14,FALSE)/100</f>
        <v>0</v>
      </c>
      <c r="P21" s="17">
        <f>VLOOKUP(R21,'[1]Sheet1'!$A$234:$Q$288,15,FALSE)/100</f>
        <v>0</v>
      </c>
      <c r="Q21" s="243">
        <f>VLOOKUP(R21,'[1]Sheet1'!$A$234:$Q$288,16,FALSE)/100</f>
        <v>0.0006765899864682002</v>
      </c>
      <c r="R21" s="73" t="s">
        <v>285</v>
      </c>
    </row>
    <row r="22" spans="1:18" ht="15">
      <c r="A22" s="206">
        <v>33</v>
      </c>
      <c r="B22" s="207" t="s">
        <v>53</v>
      </c>
      <c r="C22" s="16">
        <f>VLOOKUP(R22,'[1]Sheet1'!$A$234:$Q$288,2,FALSE)/100</f>
        <v>0.002932551319648094</v>
      </c>
      <c r="D22" s="17">
        <f>VLOOKUP(R22,'[1]Sheet1'!$A$234:$Q$288,3,FALSE)/100</f>
        <v>0.0030959752321981426</v>
      </c>
      <c r="E22" s="17">
        <f>VLOOKUP(R22,'[1]Sheet1'!$A$234:$Q$288,4,FALSE)/100</f>
        <v>0.0045871559633027525</v>
      </c>
      <c r="F22" s="254">
        <f>VLOOKUP(R22,'[1]Sheet1'!$A$234:$Q$288,5,FALSE)/100</f>
        <v>0</v>
      </c>
      <c r="G22" s="243">
        <f>VLOOKUP(R22,'[1]Sheet1'!$A$234:$Q$288,6,FALSE)/100</f>
        <v>0.0031508467900748325</v>
      </c>
      <c r="H22" s="19">
        <f>VLOOKUP(R22,'[1]Sheet1'!$A$234:$Q$288,7,FALSE)/100</f>
        <v>0.008111533586818757</v>
      </c>
      <c r="I22" s="17">
        <f>VLOOKUP(R22,'[1]Sheet1'!$A$234:$Q$288,8,FALSE)/100</f>
        <v>0.006689567890074128</v>
      </c>
      <c r="J22" s="17">
        <f>VLOOKUP(R22,'[1]Sheet1'!$A$234:$Q$288,9,FALSE)/100</f>
        <v>0.005536332179930795</v>
      </c>
      <c r="K22" s="17">
        <f>VLOOKUP(R22,'[1]Sheet1'!$A$234:$Q$288,10,FALSE)/100</f>
        <v>0</v>
      </c>
      <c r="L22" s="243">
        <f>VLOOKUP(R22,'[1]Sheet1'!$A$234:$Q$288,11,FALSE)/100</f>
        <v>0.007033890563624737</v>
      </c>
      <c r="M22" s="17">
        <f>VLOOKUP(R22,'[1]Sheet1'!$A$234:$Q$288,12,FALSE)/100</f>
        <v>0.004614370468029005</v>
      </c>
      <c r="N22" s="17">
        <f>VLOOKUP(R22,'[1]Sheet1'!$A$234:$Q$288,13,FALSE)/100</f>
        <v>0.005859375</v>
      </c>
      <c r="O22" s="17">
        <f>VLOOKUP(R22,'[1]Sheet1'!$A$234:$Q$288,14,FALSE)/100</f>
        <v>0.0034883720930232553</v>
      </c>
      <c r="P22" s="17">
        <f>VLOOKUP(R22,'[1]Sheet1'!$A$234:$Q$288,15,FALSE)/100</f>
        <v>0</v>
      </c>
      <c r="Q22" s="243">
        <f>VLOOKUP(R22,'[1]Sheet1'!$A$234:$Q$288,16,FALSE)/100</f>
        <v>0.004961659900766802</v>
      </c>
      <c r="R22" s="73" t="s">
        <v>286</v>
      </c>
    </row>
    <row r="23" spans="1:18" ht="15">
      <c r="A23" s="206">
        <v>34</v>
      </c>
      <c r="B23" s="207" t="s">
        <v>54</v>
      </c>
      <c r="C23" s="16">
        <f>VLOOKUP(R23,'[1]Sheet1'!$A$234:$Q$288,2,FALSE)/100</f>
        <v>0.010752688172043012</v>
      </c>
      <c r="D23" s="17">
        <f>VLOOKUP(R23,'[1]Sheet1'!$A$234:$Q$288,3,FALSE)/100</f>
        <v>0.0046439628482972135</v>
      </c>
      <c r="E23" s="17">
        <f>VLOOKUP(R23,'[1]Sheet1'!$A$234:$Q$288,4,FALSE)/100</f>
        <v>0</v>
      </c>
      <c r="F23" s="254">
        <f>VLOOKUP(R23,'[1]Sheet1'!$A$234:$Q$288,5,FALSE)/100</f>
        <v>0</v>
      </c>
      <c r="G23" s="243">
        <f>VLOOKUP(R23,'[1]Sheet1'!$A$234:$Q$288,6,FALSE)/100</f>
        <v>0.00669554942890902</v>
      </c>
      <c r="H23" s="19">
        <f>VLOOKUP(R23,'[1]Sheet1'!$A$234:$Q$288,7,FALSE)/100</f>
        <v>0.007351077313054499</v>
      </c>
      <c r="I23" s="17">
        <f>VLOOKUP(R23,'[1]Sheet1'!$A$234:$Q$288,8,FALSE)/100</f>
        <v>0.004700777436268306</v>
      </c>
      <c r="J23" s="17">
        <f>VLOOKUP(R23,'[1]Sheet1'!$A$234:$Q$288,9,FALSE)/100</f>
        <v>0.006228373702422145</v>
      </c>
      <c r="K23" s="17">
        <f>VLOOKUP(R23,'[1]Sheet1'!$A$234:$Q$288,10,FALSE)/100</f>
        <v>0</v>
      </c>
      <c r="L23" s="243">
        <f>VLOOKUP(R23,'[1]Sheet1'!$A$234:$Q$288,11,FALSE)/100</f>
        <v>0.005846350598337444</v>
      </c>
      <c r="M23" s="17">
        <f>VLOOKUP(R23,'[1]Sheet1'!$A$234:$Q$288,12,FALSE)/100</f>
        <v>0.011206328279499012</v>
      </c>
      <c r="N23" s="17">
        <f>VLOOKUP(R23,'[1]Sheet1'!$A$234:$Q$288,13,FALSE)/100</f>
        <v>0.00390625</v>
      </c>
      <c r="O23" s="17">
        <f>VLOOKUP(R23,'[1]Sheet1'!$A$234:$Q$288,14,FALSE)/100</f>
        <v>0.005813953488372093</v>
      </c>
      <c r="P23" s="17">
        <f>VLOOKUP(R23,'[1]Sheet1'!$A$234:$Q$288,15,FALSE)/100</f>
        <v>0</v>
      </c>
      <c r="Q23" s="243">
        <f>VLOOKUP(R23,'[1]Sheet1'!$A$234:$Q$288,16,FALSE)/100</f>
        <v>0.006765899864682002</v>
      </c>
      <c r="R23" s="73" t="s">
        <v>287</v>
      </c>
    </row>
    <row r="24" spans="1:18" ht="15">
      <c r="A24" s="206">
        <v>35</v>
      </c>
      <c r="B24" s="207" t="s">
        <v>55</v>
      </c>
      <c r="C24" s="16">
        <f>VLOOKUP(R24,'[1]Sheet1'!$A$234:$Q$288,2,FALSE)/100</f>
        <v>0.013685239491691103</v>
      </c>
      <c r="D24" s="17">
        <f>VLOOKUP(R24,'[1]Sheet1'!$A$234:$Q$288,3,FALSE)/100</f>
        <v>0.010835913312693499</v>
      </c>
      <c r="E24" s="17">
        <f>VLOOKUP(R24,'[1]Sheet1'!$A$234:$Q$288,4,FALSE)/100</f>
        <v>0.009174311926605505</v>
      </c>
      <c r="F24" s="254">
        <f>VLOOKUP(R24,'[1]Sheet1'!$A$234:$Q$288,5,FALSE)/100</f>
        <v>0</v>
      </c>
      <c r="G24" s="243">
        <f>VLOOKUP(R24,'[1]Sheet1'!$A$234:$Q$288,6,FALSE)/100</f>
        <v>0.011815675462780622</v>
      </c>
      <c r="H24" s="19">
        <f>VLOOKUP(R24,'[1]Sheet1'!$A$234:$Q$288,7,FALSE)/100</f>
        <v>0.02357414448669202</v>
      </c>
      <c r="I24" s="17">
        <f>VLOOKUP(R24,'[1]Sheet1'!$A$234:$Q$288,8,FALSE)/100</f>
        <v>0.01771831495208823</v>
      </c>
      <c r="J24" s="17">
        <f>VLOOKUP(R24,'[1]Sheet1'!$A$234:$Q$288,9,FALSE)/100</f>
        <v>0.01591695501730104</v>
      </c>
      <c r="K24" s="17">
        <f>VLOOKUP(R24,'[1]Sheet1'!$A$234:$Q$288,10,FALSE)/100</f>
        <v>0</v>
      </c>
      <c r="L24" s="243">
        <f>VLOOKUP(R24,'[1]Sheet1'!$A$234:$Q$288,11,FALSE)/100</f>
        <v>0.019548734813190825</v>
      </c>
      <c r="M24" s="17">
        <f>VLOOKUP(R24,'[1]Sheet1'!$A$234:$Q$288,12,FALSE)/100</f>
        <v>0.027686222808174028</v>
      </c>
      <c r="N24" s="17">
        <f>VLOOKUP(R24,'[1]Sheet1'!$A$234:$Q$288,13,FALSE)/100</f>
        <v>0.0263671875</v>
      </c>
      <c r="O24" s="17">
        <f>VLOOKUP(R24,'[1]Sheet1'!$A$234:$Q$288,14,FALSE)/100</f>
        <v>0.022093023255813953</v>
      </c>
      <c r="P24" s="17">
        <f>VLOOKUP(R24,'[1]Sheet1'!$A$234:$Q$288,15,FALSE)/100</f>
        <v>0</v>
      </c>
      <c r="Q24" s="243">
        <f>VLOOKUP(R24,'[1]Sheet1'!$A$234:$Q$288,16,FALSE)/100</f>
        <v>0.025935949481281015</v>
      </c>
      <c r="R24" s="73" t="s">
        <v>288</v>
      </c>
    </row>
    <row r="25" spans="1:18" ht="15">
      <c r="A25" s="206">
        <v>39</v>
      </c>
      <c r="B25" s="207" t="s">
        <v>56</v>
      </c>
      <c r="C25" s="16">
        <f>VLOOKUP(R25,'[1]Sheet1'!$A$234:$Q$288,2,FALSE)/100</f>
        <v>0.002932551319648094</v>
      </c>
      <c r="D25" s="17">
        <f>VLOOKUP(R25,'[1]Sheet1'!$A$234:$Q$288,3,FALSE)/100</f>
        <v>0.0007739938080495357</v>
      </c>
      <c r="E25" s="17">
        <f>VLOOKUP(R25,'[1]Sheet1'!$A$234:$Q$288,4,FALSE)/100</f>
        <v>0</v>
      </c>
      <c r="F25" s="254">
        <f>VLOOKUP(R25,'[1]Sheet1'!$A$234:$Q$288,5,FALSE)/100</f>
        <v>0</v>
      </c>
      <c r="G25" s="243">
        <f>VLOOKUP(R25,'[1]Sheet1'!$A$234:$Q$288,6,FALSE)/100</f>
        <v>0.0015754233950374162</v>
      </c>
      <c r="H25" s="19">
        <f>VLOOKUP(R25,'[1]Sheet1'!$A$234:$Q$288,7,FALSE)/100</f>
        <v>0.003548795944233207</v>
      </c>
      <c r="I25" s="17">
        <f>VLOOKUP(R25,'[1]Sheet1'!$A$234:$Q$288,8,FALSE)/100</f>
        <v>0.0016271921894774905</v>
      </c>
      <c r="J25" s="17">
        <f>VLOOKUP(R25,'[1]Sheet1'!$A$234:$Q$288,9,FALSE)/100</f>
        <v>0.0027681660899653974</v>
      </c>
      <c r="K25" s="17">
        <f>VLOOKUP(R25,'[1]Sheet1'!$A$234:$Q$288,10,FALSE)/100</f>
        <v>0</v>
      </c>
      <c r="L25" s="243">
        <f>VLOOKUP(R25,'[1]Sheet1'!$A$234:$Q$288,11,FALSE)/100</f>
        <v>0.0024664291586736094</v>
      </c>
      <c r="M25" s="17">
        <f>VLOOKUP(R25,'[1]Sheet1'!$A$234:$Q$288,12,FALSE)/100</f>
        <v>0.001977587343441002</v>
      </c>
      <c r="N25" s="17">
        <f>VLOOKUP(R25,'[1]Sheet1'!$A$234:$Q$288,13,FALSE)/100</f>
        <v>0.00341796875</v>
      </c>
      <c r="O25" s="17">
        <f>VLOOKUP(R25,'[1]Sheet1'!$A$234:$Q$288,14,FALSE)/100</f>
        <v>0</v>
      </c>
      <c r="P25" s="17">
        <f>VLOOKUP(R25,'[1]Sheet1'!$A$234:$Q$288,15,FALSE)/100</f>
        <v>0</v>
      </c>
      <c r="Q25" s="243">
        <f>VLOOKUP(R25,'[1]Sheet1'!$A$234:$Q$288,16,FALSE)/100</f>
        <v>0.0022552999548940008</v>
      </c>
      <c r="R25" s="73" t="s">
        <v>289</v>
      </c>
    </row>
    <row r="26" spans="1:18" ht="28.5">
      <c r="A26" s="206">
        <v>40</v>
      </c>
      <c r="B26" s="207" t="s">
        <v>57</v>
      </c>
      <c r="C26" s="16">
        <f>VLOOKUP(R26,'[1]Sheet1'!$A$234:$Q$288,2,FALSE)/100</f>
        <v>0.0576735092864125</v>
      </c>
      <c r="D26" s="17">
        <f>VLOOKUP(R26,'[1]Sheet1'!$A$234:$Q$288,3,FALSE)/100</f>
        <v>0.05495356037151703</v>
      </c>
      <c r="E26" s="17">
        <f>VLOOKUP(R26,'[1]Sheet1'!$A$234:$Q$288,4,FALSE)/100</f>
        <v>0.059633027522935776</v>
      </c>
      <c r="F26" s="254">
        <f>VLOOKUP(R26,'[1]Sheet1'!$A$234:$Q$288,5,FALSE)/100</f>
        <v>0.16666666666666663</v>
      </c>
      <c r="G26" s="243">
        <f>VLOOKUP(R26,'[1]Sheet1'!$A$234:$Q$288,6,FALSE)/100</f>
        <v>0.05671524222134699</v>
      </c>
      <c r="H26" s="19">
        <f>VLOOKUP(R26,'[1]Sheet1'!$A$234:$Q$288,7,FALSE)/100</f>
        <v>0.06387832699619772</v>
      </c>
      <c r="I26" s="17">
        <f>VLOOKUP(R26,'[1]Sheet1'!$A$234:$Q$288,8,FALSE)/100</f>
        <v>0.060025311878502983</v>
      </c>
      <c r="J26" s="17">
        <f>VLOOKUP(R26,'[1]Sheet1'!$A$234:$Q$288,9,FALSE)/100</f>
        <v>0.06782006920415225</v>
      </c>
      <c r="K26" s="17">
        <f>VLOOKUP(R26,'[1]Sheet1'!$A$234:$Q$288,10,FALSE)/100</f>
        <v>0</v>
      </c>
      <c r="L26" s="243">
        <f>VLOOKUP(R26,'[1]Sheet1'!$A$234:$Q$288,11,FALSE)/100</f>
        <v>0.0623001735635334</v>
      </c>
      <c r="M26" s="17">
        <f>VLOOKUP(R26,'[1]Sheet1'!$A$234:$Q$288,12,FALSE)/100</f>
        <v>0.051417270929466054</v>
      </c>
      <c r="N26" s="17">
        <f>VLOOKUP(R26,'[1]Sheet1'!$A$234:$Q$288,13,FALSE)/100</f>
        <v>0.04736328125</v>
      </c>
      <c r="O26" s="17">
        <f>VLOOKUP(R26,'[1]Sheet1'!$A$234:$Q$288,14,FALSE)/100</f>
        <v>0.05348837209302326</v>
      </c>
      <c r="P26" s="17">
        <f>VLOOKUP(R26,'[1]Sheet1'!$A$234:$Q$288,15,FALSE)/100</f>
        <v>0</v>
      </c>
      <c r="Q26" s="243">
        <f>VLOOKUP(R26,'[1]Sheet1'!$A$234:$Q$288,16,FALSE)/100</f>
        <v>0.04984212900315741</v>
      </c>
      <c r="R26" s="73" t="s">
        <v>290</v>
      </c>
    </row>
    <row r="27" spans="1:18" ht="28.5">
      <c r="A27" s="206">
        <v>41</v>
      </c>
      <c r="B27" s="207" t="s">
        <v>58</v>
      </c>
      <c r="C27" s="16">
        <f>VLOOKUP(R27,'[1]Sheet1'!$A$234:$Q$288,2,FALSE)/100</f>
        <v>0.0019550342130987292</v>
      </c>
      <c r="D27" s="17">
        <f>VLOOKUP(R27,'[1]Sheet1'!$A$234:$Q$288,3,FALSE)/100</f>
        <v>0.0007739938080495357</v>
      </c>
      <c r="E27" s="17">
        <f>VLOOKUP(R27,'[1]Sheet1'!$A$234:$Q$288,4,FALSE)/100</f>
        <v>0.0045871559633027525</v>
      </c>
      <c r="F27" s="254">
        <f>VLOOKUP(R27,'[1]Sheet1'!$A$234:$Q$288,5,FALSE)/100</f>
        <v>0</v>
      </c>
      <c r="G27" s="243">
        <f>VLOOKUP(R27,'[1]Sheet1'!$A$234:$Q$288,6,FALSE)/100</f>
        <v>0.0015754233950374162</v>
      </c>
      <c r="H27" s="19">
        <f>VLOOKUP(R27,'[1]Sheet1'!$A$234:$Q$288,7,FALSE)/100</f>
        <v>0.001520912547528517</v>
      </c>
      <c r="I27" s="17">
        <f>VLOOKUP(R27,'[1]Sheet1'!$A$234:$Q$288,8,FALSE)/100</f>
        <v>0.000903995660820828</v>
      </c>
      <c r="J27" s="17">
        <f>VLOOKUP(R27,'[1]Sheet1'!$A$234:$Q$288,9,FALSE)/100</f>
        <v>0.0020761245674740486</v>
      </c>
      <c r="K27" s="17">
        <f>VLOOKUP(R27,'[1]Sheet1'!$A$234:$Q$288,10,FALSE)/100</f>
        <v>0</v>
      </c>
      <c r="L27" s="243">
        <f>VLOOKUP(R27,'[1]Sheet1'!$A$234:$Q$288,11,FALSE)/100</f>
        <v>0.001278889193386316</v>
      </c>
      <c r="M27" s="17">
        <f>VLOOKUP(R27,'[1]Sheet1'!$A$234:$Q$288,12,FALSE)/100</f>
        <v>0.005932762030323006</v>
      </c>
      <c r="N27" s="17">
        <f>VLOOKUP(R27,'[1]Sheet1'!$A$234:$Q$288,13,FALSE)/100</f>
        <v>0.0009765625</v>
      </c>
      <c r="O27" s="17">
        <f>VLOOKUP(R27,'[1]Sheet1'!$A$234:$Q$288,14,FALSE)/100</f>
        <v>0.0011627906976744186</v>
      </c>
      <c r="P27" s="17">
        <f>VLOOKUP(R27,'[1]Sheet1'!$A$234:$Q$288,15,FALSE)/100</f>
        <v>0</v>
      </c>
      <c r="Q27" s="243">
        <f>VLOOKUP(R27,'[1]Sheet1'!$A$234:$Q$288,16,FALSE)/100</f>
        <v>0.002706359945872801</v>
      </c>
      <c r="R27" s="73" t="s">
        <v>291</v>
      </c>
    </row>
    <row r="28" spans="1:18" ht="28.5">
      <c r="A28" s="206">
        <v>42</v>
      </c>
      <c r="B28" s="207" t="s">
        <v>59</v>
      </c>
      <c r="C28" s="16">
        <f>VLOOKUP(R28,'[1]Sheet1'!$A$234:$Q$288,2,FALSE)/100</f>
        <v>0.45552297165200384</v>
      </c>
      <c r="D28" s="17">
        <f>VLOOKUP(R28,'[1]Sheet1'!$A$234:$Q$288,3,FALSE)/100</f>
        <v>0.4527863777089783</v>
      </c>
      <c r="E28" s="17">
        <f>VLOOKUP(R28,'[1]Sheet1'!$A$234:$Q$288,4,FALSE)/100</f>
        <v>0.4724770642201835</v>
      </c>
      <c r="F28" s="254">
        <f>VLOOKUP(R28,'[1]Sheet1'!$A$234:$Q$288,5,FALSE)/100</f>
        <v>0.33333333333333326</v>
      </c>
      <c r="G28" s="243">
        <f>VLOOKUP(R28,'[1]Sheet1'!$A$234:$Q$288,6,FALSE)/100</f>
        <v>0.4552973611658133</v>
      </c>
      <c r="H28" s="19">
        <f>VLOOKUP(R28,'[1]Sheet1'!$A$234:$Q$288,7,FALSE)/100</f>
        <v>0.39442332065906205</v>
      </c>
      <c r="I28" s="17">
        <f>VLOOKUP(R28,'[1]Sheet1'!$A$234:$Q$288,8,FALSE)/100</f>
        <v>0.4143916109202676</v>
      </c>
      <c r="J28" s="17">
        <f>VLOOKUP(R28,'[1]Sheet1'!$A$234:$Q$288,9,FALSE)/100</f>
        <v>0.4166089965397923</v>
      </c>
      <c r="K28" s="17">
        <f>VLOOKUP(R28,'[1]Sheet1'!$A$234:$Q$288,10,FALSE)/100</f>
        <v>0.3076923076923077</v>
      </c>
      <c r="L28" s="243">
        <f>VLOOKUP(R28,'[1]Sheet1'!$A$234:$Q$288,11,FALSE)/100</f>
        <v>0.4072348588654426</v>
      </c>
      <c r="M28" s="17">
        <f>VLOOKUP(R28,'[1]Sheet1'!$A$234:$Q$288,12,FALSE)/100</f>
        <v>0.34278180619644033</v>
      </c>
      <c r="N28" s="17">
        <f>VLOOKUP(R28,'[1]Sheet1'!$A$234:$Q$288,13,FALSE)/100</f>
        <v>0.3447265625</v>
      </c>
      <c r="O28" s="17">
        <f>VLOOKUP(R28,'[1]Sheet1'!$A$234:$Q$288,14,FALSE)/100</f>
        <v>0.394186046511628</v>
      </c>
      <c r="P28" s="17">
        <f>VLOOKUP(R28,'[1]Sheet1'!$A$234:$Q$288,15,FALSE)/100</f>
        <v>0.2222222222222222</v>
      </c>
      <c r="Q28" s="243">
        <f>VLOOKUP(R28,'[1]Sheet1'!$A$234:$Q$288,16,FALSE)/100</f>
        <v>0.35340550293189</v>
      </c>
      <c r="R28" s="73" t="s">
        <v>292</v>
      </c>
    </row>
    <row r="29" spans="1:18" ht="28.5">
      <c r="A29" s="206">
        <v>43</v>
      </c>
      <c r="B29" s="207" t="s">
        <v>60</v>
      </c>
      <c r="C29" s="16">
        <f>VLOOKUP(R29,'[1]Sheet1'!$A$234:$Q$288,2,FALSE)/100</f>
        <v>0.0039100684261974585</v>
      </c>
      <c r="D29" s="17">
        <f>VLOOKUP(R29,'[1]Sheet1'!$A$234:$Q$288,3,FALSE)/100</f>
        <v>0.0015479876160990713</v>
      </c>
      <c r="E29" s="17">
        <f>VLOOKUP(R29,'[1]Sheet1'!$A$234:$Q$288,4,FALSE)/100</f>
        <v>0.0045871559633027525</v>
      </c>
      <c r="F29" s="254">
        <f>VLOOKUP(R29,'[1]Sheet1'!$A$234:$Q$288,5,FALSE)/100</f>
        <v>0</v>
      </c>
      <c r="G29" s="243">
        <f>VLOOKUP(R29,'[1]Sheet1'!$A$234:$Q$288,6,FALSE)/100</f>
        <v>0.0027569909413154787</v>
      </c>
      <c r="H29" s="19">
        <f>VLOOKUP(R29,'[1]Sheet1'!$A$234:$Q$288,7,FALSE)/100</f>
        <v>0.0007604562737642585</v>
      </c>
      <c r="I29" s="17">
        <f>VLOOKUP(R29,'[1]Sheet1'!$A$234:$Q$288,8,FALSE)/100</f>
        <v>0.0010847947929849937</v>
      </c>
      <c r="J29" s="17">
        <f>VLOOKUP(R29,'[1]Sheet1'!$A$234:$Q$288,9,FALSE)/100</f>
        <v>0</v>
      </c>
      <c r="K29" s="17">
        <f>VLOOKUP(R29,'[1]Sheet1'!$A$234:$Q$288,10,FALSE)/100</f>
        <v>0</v>
      </c>
      <c r="L29" s="243">
        <f>VLOOKUP(R29,'[1]Sheet1'!$A$234:$Q$288,11,FALSE)/100</f>
        <v>0.000822143052891203</v>
      </c>
      <c r="M29" s="17">
        <f>VLOOKUP(R29,'[1]Sheet1'!$A$234:$Q$288,12,FALSE)/100</f>
        <v>0.0006591957811470006</v>
      </c>
      <c r="N29" s="17">
        <f>VLOOKUP(R29,'[1]Sheet1'!$A$234:$Q$288,13,FALSE)/100</f>
        <v>0</v>
      </c>
      <c r="O29" s="17">
        <f>VLOOKUP(R29,'[1]Sheet1'!$A$234:$Q$288,14,FALSE)/100</f>
        <v>0.0011627906976744186</v>
      </c>
      <c r="P29" s="17">
        <f>VLOOKUP(R29,'[1]Sheet1'!$A$234:$Q$288,15,FALSE)/100</f>
        <v>0</v>
      </c>
      <c r="Q29" s="243">
        <f>VLOOKUP(R29,'[1]Sheet1'!$A$234:$Q$288,16,FALSE)/100</f>
        <v>0.0004510599909788002</v>
      </c>
      <c r="R29" s="73" t="s">
        <v>293</v>
      </c>
    </row>
    <row r="30" spans="1:18" ht="15">
      <c r="A30" s="206">
        <v>44</v>
      </c>
      <c r="B30" s="207" t="s">
        <v>61</v>
      </c>
      <c r="C30" s="16">
        <f>VLOOKUP(R30,'[1]Sheet1'!$A$234:$Q$288,2,FALSE)/100</f>
        <v>0.008797653958944282</v>
      </c>
      <c r="D30" s="17">
        <f>VLOOKUP(R30,'[1]Sheet1'!$A$234:$Q$288,3,FALSE)/100</f>
        <v>0.009287925696594427</v>
      </c>
      <c r="E30" s="17">
        <f>VLOOKUP(R30,'[1]Sheet1'!$A$234:$Q$288,4,FALSE)/100</f>
        <v>0</v>
      </c>
      <c r="F30" s="254">
        <f>VLOOKUP(R30,'[1]Sheet1'!$A$234:$Q$288,5,FALSE)/100</f>
        <v>0</v>
      </c>
      <c r="G30" s="243">
        <f>VLOOKUP(R30,'[1]Sheet1'!$A$234:$Q$288,6,FALSE)/100</f>
        <v>0.008270972823946435</v>
      </c>
      <c r="H30" s="19">
        <f>VLOOKUP(R30,'[1]Sheet1'!$A$234:$Q$288,7,FALSE)/100</f>
        <v>0.0058301647655259825</v>
      </c>
      <c r="I30" s="17">
        <f>VLOOKUP(R30,'[1]Sheet1'!$A$234:$Q$288,8,FALSE)/100</f>
        <v>0.0063279696257457965</v>
      </c>
      <c r="J30" s="17">
        <f>VLOOKUP(R30,'[1]Sheet1'!$A$234:$Q$288,9,FALSE)/100</f>
        <v>0.006920415224913495</v>
      </c>
      <c r="K30" s="17">
        <f>VLOOKUP(R30,'[1]Sheet1'!$A$234:$Q$288,10,FALSE)/100</f>
        <v>0</v>
      </c>
      <c r="L30" s="243">
        <f>VLOOKUP(R30,'[1]Sheet1'!$A$234:$Q$288,11,FALSE)/100</f>
        <v>0.006211747510733534</v>
      </c>
      <c r="M30" s="17">
        <f>VLOOKUP(R30,'[1]Sheet1'!$A$234:$Q$288,12,FALSE)/100</f>
        <v>0.0065919578114700065</v>
      </c>
      <c r="N30" s="17">
        <f>VLOOKUP(R30,'[1]Sheet1'!$A$234:$Q$288,13,FALSE)/100</f>
        <v>0.00927734375</v>
      </c>
      <c r="O30" s="17">
        <f>VLOOKUP(R30,'[1]Sheet1'!$A$234:$Q$288,14,FALSE)/100</f>
        <v>0.002325581395348837</v>
      </c>
      <c r="P30" s="17">
        <f>VLOOKUP(R30,'[1]Sheet1'!$A$234:$Q$288,15,FALSE)/100</f>
        <v>0</v>
      </c>
      <c r="Q30" s="243">
        <f>VLOOKUP(R30,'[1]Sheet1'!$A$234:$Q$288,16,FALSE)/100</f>
        <v>0.006991429860171402</v>
      </c>
      <c r="R30" s="73" t="s">
        <v>294</v>
      </c>
    </row>
    <row r="31" spans="1:18" ht="15">
      <c r="A31" s="206">
        <v>45</v>
      </c>
      <c r="B31" s="207" t="s">
        <v>62</v>
      </c>
      <c r="C31" s="16">
        <f>VLOOKUP(R31,'[1]Sheet1'!$A$234:$Q$288,2,FALSE)/100</f>
        <v>0.0009775171065493646</v>
      </c>
      <c r="D31" s="17">
        <f>VLOOKUP(R31,'[1]Sheet1'!$A$234:$Q$288,3,FALSE)/100</f>
        <v>0.0007739938080495357</v>
      </c>
      <c r="E31" s="17">
        <f>VLOOKUP(R31,'[1]Sheet1'!$A$234:$Q$288,4,FALSE)/100</f>
        <v>0</v>
      </c>
      <c r="F31" s="254">
        <f>VLOOKUP(R31,'[1]Sheet1'!$A$234:$Q$288,5,FALSE)/100</f>
        <v>0</v>
      </c>
      <c r="G31" s="243">
        <f>VLOOKUP(R31,'[1]Sheet1'!$A$234:$Q$288,6,FALSE)/100</f>
        <v>0.0007877116975187081</v>
      </c>
      <c r="H31" s="19">
        <f>VLOOKUP(R31,'[1]Sheet1'!$A$234:$Q$288,7,FALSE)/100</f>
        <v>0.00025348542458808617</v>
      </c>
      <c r="I31" s="17">
        <f>VLOOKUP(R31,'[1]Sheet1'!$A$234:$Q$288,8,FALSE)/100</f>
        <v>0.0010847947929849937</v>
      </c>
      <c r="J31" s="17">
        <f>VLOOKUP(R31,'[1]Sheet1'!$A$234:$Q$288,9,FALSE)/100</f>
        <v>0</v>
      </c>
      <c r="K31" s="17">
        <f>VLOOKUP(R31,'[1]Sheet1'!$A$234:$Q$288,10,FALSE)/100</f>
        <v>0</v>
      </c>
      <c r="L31" s="243">
        <f>VLOOKUP(R31,'[1]Sheet1'!$A$234:$Q$288,11,FALSE)/100</f>
        <v>0.000639444596693158</v>
      </c>
      <c r="M31" s="17">
        <f>VLOOKUP(R31,'[1]Sheet1'!$A$234:$Q$288,12,FALSE)/100</f>
        <v>0.001977587343441002</v>
      </c>
      <c r="N31" s="17">
        <f>VLOOKUP(R31,'[1]Sheet1'!$A$234:$Q$288,13,FALSE)/100</f>
        <v>0.00048828125</v>
      </c>
      <c r="O31" s="17">
        <f>VLOOKUP(R31,'[1]Sheet1'!$A$234:$Q$288,14,FALSE)/100</f>
        <v>0</v>
      </c>
      <c r="P31" s="17">
        <f>VLOOKUP(R31,'[1]Sheet1'!$A$234:$Q$288,15,FALSE)/100</f>
        <v>0</v>
      </c>
      <c r="Q31" s="243">
        <f>VLOOKUP(R31,'[1]Sheet1'!$A$234:$Q$288,16,FALSE)/100</f>
        <v>0.0009021199819576004</v>
      </c>
      <c r="R31" s="73" t="s">
        <v>295</v>
      </c>
    </row>
    <row r="32" spans="1:18" ht="15">
      <c r="A32" s="206">
        <v>49</v>
      </c>
      <c r="B32" s="207" t="s">
        <v>63</v>
      </c>
      <c r="C32" s="16">
        <f>VLOOKUP(R32,'[1]Sheet1'!$A$234:$Q$288,2,FALSE)/100</f>
        <v>0.002932551319648094</v>
      </c>
      <c r="D32" s="17">
        <f>VLOOKUP(R32,'[1]Sheet1'!$A$234:$Q$288,3,FALSE)/100</f>
        <v>0.010061919504643963</v>
      </c>
      <c r="E32" s="17">
        <f>VLOOKUP(R32,'[1]Sheet1'!$A$234:$Q$288,4,FALSE)/100</f>
        <v>0.009174311926605505</v>
      </c>
      <c r="F32" s="254">
        <f>VLOOKUP(R32,'[1]Sheet1'!$A$234:$Q$288,5,FALSE)/100</f>
        <v>0</v>
      </c>
      <c r="G32" s="243">
        <f>VLOOKUP(R32,'[1]Sheet1'!$A$234:$Q$288,6,FALSE)/100</f>
        <v>0.0070894052776683735</v>
      </c>
      <c r="H32" s="19">
        <f>VLOOKUP(R32,'[1]Sheet1'!$A$234:$Q$288,7,FALSE)/100</f>
        <v>0.007604562737642585</v>
      </c>
      <c r="I32" s="17">
        <f>VLOOKUP(R32,'[1]Sheet1'!$A$234:$Q$288,8,FALSE)/100</f>
        <v>0.006147170493581631</v>
      </c>
      <c r="J32" s="17">
        <f>VLOOKUP(R32,'[1]Sheet1'!$A$234:$Q$288,9,FALSE)/100</f>
        <v>0.009688581314878892</v>
      </c>
      <c r="K32" s="17">
        <f>VLOOKUP(R32,'[1]Sheet1'!$A$234:$Q$288,10,FALSE)/100</f>
        <v>0</v>
      </c>
      <c r="L32" s="243">
        <f>VLOOKUP(R32,'[1]Sheet1'!$A$234:$Q$288,11,FALSE)/100</f>
        <v>0.00712523979172376</v>
      </c>
      <c r="M32" s="17">
        <f>VLOOKUP(R32,'[1]Sheet1'!$A$234:$Q$288,12,FALSE)/100</f>
        <v>0.005273566249176005</v>
      </c>
      <c r="N32" s="17">
        <f>VLOOKUP(R32,'[1]Sheet1'!$A$234:$Q$288,13,FALSE)/100</f>
        <v>0.0048828125</v>
      </c>
      <c r="O32" s="17">
        <f>VLOOKUP(R32,'[1]Sheet1'!$A$234:$Q$288,14,FALSE)/100</f>
        <v>0.0034883720930232553</v>
      </c>
      <c r="P32" s="17">
        <f>VLOOKUP(R32,'[1]Sheet1'!$A$234:$Q$288,15,FALSE)/100</f>
        <v>0</v>
      </c>
      <c r="Q32" s="243">
        <f>VLOOKUP(R32,'[1]Sheet1'!$A$234:$Q$288,16,FALSE)/100</f>
        <v>0.004736129905277402</v>
      </c>
      <c r="R32" s="73" t="s">
        <v>296</v>
      </c>
    </row>
    <row r="33" spans="1:18" ht="15">
      <c r="A33" s="206">
        <v>50</v>
      </c>
      <c r="B33" s="207" t="s">
        <v>64</v>
      </c>
      <c r="C33" s="16">
        <f>VLOOKUP(R33,'[1]Sheet1'!$A$234:$Q$288,2,FALSE)/100</f>
        <v>0.02834799608993157</v>
      </c>
      <c r="D33" s="17">
        <f>VLOOKUP(R33,'[1]Sheet1'!$A$234:$Q$288,3,FALSE)/100</f>
        <v>0.02631578947368421</v>
      </c>
      <c r="E33" s="17">
        <f>VLOOKUP(R33,'[1]Sheet1'!$A$234:$Q$288,4,FALSE)/100</f>
        <v>0.02752293577981652</v>
      </c>
      <c r="F33" s="254">
        <f>VLOOKUP(R33,'[1]Sheet1'!$A$234:$Q$288,5,FALSE)/100</f>
        <v>0</v>
      </c>
      <c r="G33" s="243">
        <f>VLOOKUP(R33,'[1]Sheet1'!$A$234:$Q$288,6,FALSE)/100</f>
        <v>0.027176053564395432</v>
      </c>
      <c r="H33" s="19">
        <f>VLOOKUP(R33,'[1]Sheet1'!$A$234:$Q$288,7,FALSE)/100</f>
        <v>0.038783269961977195</v>
      </c>
      <c r="I33" s="17">
        <f>VLOOKUP(R33,'[1]Sheet1'!$A$234:$Q$288,8,FALSE)/100</f>
        <v>0.03869101428313144</v>
      </c>
      <c r="J33" s="17">
        <f>VLOOKUP(R33,'[1]Sheet1'!$A$234:$Q$288,9,FALSE)/100</f>
        <v>0.03460207612456748</v>
      </c>
      <c r="K33" s="17">
        <f>VLOOKUP(R33,'[1]Sheet1'!$A$234:$Q$288,10,FALSE)/100</f>
        <v>0.038461538461538464</v>
      </c>
      <c r="L33" s="243">
        <f>VLOOKUP(R33,'[1]Sheet1'!$A$234:$Q$288,11,FALSE)/100</f>
        <v>0.03818397734539143</v>
      </c>
      <c r="M33" s="17">
        <f>VLOOKUP(R33,'[1]Sheet1'!$A$234:$Q$288,12,FALSE)/100</f>
        <v>0.05866842452208307</v>
      </c>
      <c r="N33" s="17">
        <f>VLOOKUP(R33,'[1]Sheet1'!$A$234:$Q$288,13,FALSE)/100</f>
        <v>0.06298828125</v>
      </c>
      <c r="O33" s="17">
        <f>VLOOKUP(R33,'[1]Sheet1'!$A$234:$Q$288,14,FALSE)/100</f>
        <v>0.07325581395348837</v>
      </c>
      <c r="P33" s="17">
        <f>VLOOKUP(R33,'[1]Sheet1'!$A$234:$Q$288,15,FALSE)/100</f>
        <v>0</v>
      </c>
      <c r="Q33" s="243">
        <f>VLOOKUP(R33,'[1]Sheet1'!$A$234:$Q$288,16,FALSE)/100</f>
        <v>0.06337392873252143</v>
      </c>
      <c r="R33" s="73" t="s">
        <v>297</v>
      </c>
    </row>
    <row r="34" spans="1:18" ht="15">
      <c r="A34" s="206">
        <v>51</v>
      </c>
      <c r="B34" s="207" t="s">
        <v>65</v>
      </c>
      <c r="C34" s="16">
        <f>VLOOKUP(R34,'[1]Sheet1'!$A$234:$Q$288,2,FALSE)/100</f>
        <v>0.005865102639296188</v>
      </c>
      <c r="D34" s="17">
        <f>VLOOKUP(R34,'[1]Sheet1'!$A$234:$Q$288,3,FALSE)/100</f>
        <v>0.014705882352941173</v>
      </c>
      <c r="E34" s="17">
        <f>VLOOKUP(R34,'[1]Sheet1'!$A$234:$Q$288,4,FALSE)/100</f>
        <v>0.02752293577981652</v>
      </c>
      <c r="F34" s="254">
        <f>VLOOKUP(R34,'[1]Sheet1'!$A$234:$Q$288,5,FALSE)/100</f>
        <v>0</v>
      </c>
      <c r="G34" s="243">
        <f>VLOOKUP(R34,'[1]Sheet1'!$A$234:$Q$288,6,FALSE)/100</f>
        <v>0.012209531311539977</v>
      </c>
      <c r="H34" s="19">
        <f>VLOOKUP(R34,'[1]Sheet1'!$A$234:$Q$288,7,FALSE)/100</f>
        <v>0.019518377693282636</v>
      </c>
      <c r="I34" s="17">
        <f>VLOOKUP(R34,'[1]Sheet1'!$A$234:$Q$288,8,FALSE)/100</f>
        <v>0.015548725366118241</v>
      </c>
      <c r="J34" s="17">
        <f>VLOOKUP(R34,'[1]Sheet1'!$A$234:$Q$288,9,FALSE)/100</f>
        <v>0.022837370242214532</v>
      </c>
      <c r="K34" s="17">
        <f>VLOOKUP(R34,'[1]Sheet1'!$A$234:$Q$288,10,FALSE)/100</f>
        <v>0</v>
      </c>
      <c r="L34" s="243">
        <f>VLOOKUP(R34,'[1]Sheet1'!$A$234:$Q$288,11,FALSE)/100</f>
        <v>0.017904448707408423</v>
      </c>
      <c r="M34" s="17">
        <f>VLOOKUP(R34,'[1]Sheet1'!$A$234:$Q$288,12,FALSE)/100</f>
        <v>0.022412656558998025</v>
      </c>
      <c r="N34" s="17">
        <f>VLOOKUP(R34,'[1]Sheet1'!$A$234:$Q$288,13,FALSE)/100</f>
        <v>0.0205078125</v>
      </c>
      <c r="O34" s="17">
        <f>VLOOKUP(R34,'[1]Sheet1'!$A$234:$Q$288,14,FALSE)/100</f>
        <v>0.020930232558139538</v>
      </c>
      <c r="P34" s="17">
        <f>VLOOKUP(R34,'[1]Sheet1'!$A$234:$Q$288,15,FALSE)/100</f>
        <v>0</v>
      </c>
      <c r="Q34" s="243">
        <f>VLOOKUP(R34,'[1]Sheet1'!$A$234:$Q$288,16,FALSE)/100</f>
        <v>0.021199819576003608</v>
      </c>
      <c r="R34" s="73" t="s">
        <v>298</v>
      </c>
    </row>
    <row r="35" spans="1:18" ht="15">
      <c r="A35" s="206">
        <v>52</v>
      </c>
      <c r="B35" s="207" t="s">
        <v>66</v>
      </c>
      <c r="C35" s="16">
        <f>VLOOKUP(R35,'[1]Sheet1'!$A$234:$Q$288,2,FALSE)/100</f>
        <v>0.07135874877810362</v>
      </c>
      <c r="D35" s="17">
        <f>VLOOKUP(R35,'[1]Sheet1'!$A$234:$Q$288,3,FALSE)/100</f>
        <v>0.06346749226006193</v>
      </c>
      <c r="E35" s="17">
        <f>VLOOKUP(R35,'[1]Sheet1'!$A$234:$Q$288,4,FALSE)/100</f>
        <v>0.0779816513761468</v>
      </c>
      <c r="F35" s="254">
        <f>VLOOKUP(R35,'[1]Sheet1'!$A$234:$Q$288,5,FALSE)/100</f>
        <v>0</v>
      </c>
      <c r="G35" s="243">
        <f>VLOOKUP(R35,'[1]Sheet1'!$A$234:$Q$288,6,FALSE)/100</f>
        <v>0.0677432059866089</v>
      </c>
      <c r="H35" s="19">
        <f>VLOOKUP(R35,'[1]Sheet1'!$A$234:$Q$288,7,FALSE)/100</f>
        <v>0.08922686945500632</v>
      </c>
      <c r="I35" s="17">
        <f>VLOOKUP(R35,'[1]Sheet1'!$A$234:$Q$288,8,FALSE)/100</f>
        <v>0.08895317302476947</v>
      </c>
      <c r="J35" s="17">
        <f>VLOOKUP(R35,'[1]Sheet1'!$A$234:$Q$288,9,FALSE)/100</f>
        <v>0.09480968858131486</v>
      </c>
      <c r="K35" s="17">
        <f>VLOOKUP(R35,'[1]Sheet1'!$A$234:$Q$288,10,FALSE)/100</f>
        <v>0</v>
      </c>
      <c r="L35" s="243">
        <f>VLOOKUP(R35,'[1]Sheet1'!$A$234:$Q$288,11,FALSE)/100</f>
        <v>0.08961359276514112</v>
      </c>
      <c r="M35" s="17">
        <f>VLOOKUP(R35,'[1]Sheet1'!$A$234:$Q$288,12,FALSE)/100</f>
        <v>0.13777191825972313</v>
      </c>
      <c r="N35" s="17">
        <f>VLOOKUP(R35,'[1]Sheet1'!$A$234:$Q$288,13,FALSE)/100</f>
        <v>0.1484375</v>
      </c>
      <c r="O35" s="17">
        <f>VLOOKUP(R35,'[1]Sheet1'!$A$234:$Q$288,14,FALSE)/100</f>
        <v>0.14651162790697675</v>
      </c>
      <c r="P35" s="17">
        <f>VLOOKUP(R35,'[1]Sheet1'!$A$234:$Q$288,15,FALSE)/100</f>
        <v>0</v>
      </c>
      <c r="Q35" s="243">
        <f>VLOOKUP(R35,'[1]Sheet1'!$A$234:$Q$288,16,FALSE)/100</f>
        <v>0.14411366711772666</v>
      </c>
      <c r="R35" s="73" t="s">
        <v>299</v>
      </c>
    </row>
    <row r="36" spans="1:18" ht="15">
      <c r="A36" s="206">
        <v>59</v>
      </c>
      <c r="B36" s="207" t="s">
        <v>67</v>
      </c>
      <c r="C36" s="16">
        <f>VLOOKUP(R36,'[1]Sheet1'!$A$234:$Q$288,2,FALSE)/100</f>
        <v>0.008797653958944282</v>
      </c>
      <c r="D36" s="17">
        <f>VLOOKUP(R36,'[1]Sheet1'!$A$234:$Q$288,3,FALSE)/100</f>
        <v>0.005417956656346749</v>
      </c>
      <c r="E36" s="17">
        <f>VLOOKUP(R36,'[1]Sheet1'!$A$234:$Q$288,4,FALSE)/100</f>
        <v>0.009174311926605505</v>
      </c>
      <c r="F36" s="254">
        <f>VLOOKUP(R36,'[1]Sheet1'!$A$234:$Q$288,5,FALSE)/100</f>
        <v>0</v>
      </c>
      <c r="G36" s="243">
        <f>VLOOKUP(R36,'[1]Sheet1'!$A$234:$Q$288,6,FALSE)/100</f>
        <v>0.0070894052776683735</v>
      </c>
      <c r="H36" s="19">
        <f>VLOOKUP(R36,'[1]Sheet1'!$A$234:$Q$288,7,FALSE)/100</f>
        <v>0.009125475285171103</v>
      </c>
      <c r="I36" s="17">
        <f>VLOOKUP(R36,'[1]Sheet1'!$A$234:$Q$288,8,FALSE)/100</f>
        <v>0.005243174832760803</v>
      </c>
      <c r="J36" s="17">
        <f>VLOOKUP(R36,'[1]Sheet1'!$A$234:$Q$288,9,FALSE)/100</f>
        <v>0.0034602076124567475</v>
      </c>
      <c r="K36" s="17">
        <f>VLOOKUP(R36,'[1]Sheet1'!$A$234:$Q$288,10,FALSE)/100</f>
        <v>0</v>
      </c>
      <c r="L36" s="243">
        <f>VLOOKUP(R36,'[1]Sheet1'!$A$234:$Q$288,11,FALSE)/100</f>
        <v>0.0063944459669315785</v>
      </c>
      <c r="M36" s="17">
        <f>VLOOKUP(R36,'[1]Sheet1'!$A$234:$Q$288,12,FALSE)/100</f>
        <v>0.012524719841793012</v>
      </c>
      <c r="N36" s="17">
        <f>VLOOKUP(R36,'[1]Sheet1'!$A$234:$Q$288,13,FALSE)/100</f>
        <v>0.0068359375</v>
      </c>
      <c r="O36" s="17">
        <f>VLOOKUP(R36,'[1]Sheet1'!$A$234:$Q$288,14,FALSE)/100</f>
        <v>0.012790697674418604</v>
      </c>
      <c r="P36" s="17">
        <f>VLOOKUP(R36,'[1]Sheet1'!$A$234:$Q$288,15,FALSE)/100</f>
        <v>0</v>
      </c>
      <c r="Q36" s="243">
        <f>VLOOKUP(R36,'[1]Sheet1'!$A$234:$Q$288,16,FALSE)/100</f>
        <v>0.009923319801533603</v>
      </c>
      <c r="R36" s="73" t="s">
        <v>300</v>
      </c>
    </row>
    <row r="37" spans="1:18" ht="28.5">
      <c r="A37" s="206">
        <v>60</v>
      </c>
      <c r="B37" s="207" t="s">
        <v>68</v>
      </c>
      <c r="C37" s="16">
        <f>VLOOKUP(R37,'[1]Sheet1'!$A$234:$Q$288,2,FALSE)/100</f>
        <v>0.0019550342130987292</v>
      </c>
      <c r="D37" s="17">
        <f>VLOOKUP(R37,'[1]Sheet1'!$A$234:$Q$288,3,FALSE)/100</f>
        <v>0.0038699690402476785</v>
      </c>
      <c r="E37" s="17">
        <f>VLOOKUP(R37,'[1]Sheet1'!$A$234:$Q$288,4,FALSE)/100</f>
        <v>0.0045871559633027525</v>
      </c>
      <c r="F37" s="254">
        <f>VLOOKUP(R37,'[1]Sheet1'!$A$234:$Q$288,5,FALSE)/100</f>
        <v>0</v>
      </c>
      <c r="G37" s="243">
        <f>VLOOKUP(R37,'[1]Sheet1'!$A$234:$Q$288,6,FALSE)/100</f>
        <v>0.0031508467900748325</v>
      </c>
      <c r="H37" s="19">
        <f>VLOOKUP(R37,'[1]Sheet1'!$A$234:$Q$288,7,FALSE)/100</f>
        <v>0.003548795944233207</v>
      </c>
      <c r="I37" s="17">
        <f>VLOOKUP(R37,'[1]Sheet1'!$A$234:$Q$288,8,FALSE)/100</f>
        <v>0.003615982643283312</v>
      </c>
      <c r="J37" s="17">
        <f>VLOOKUP(R37,'[1]Sheet1'!$A$234:$Q$288,9,FALSE)/100</f>
        <v>0.0027681660899653974</v>
      </c>
      <c r="K37" s="17">
        <f>VLOOKUP(R37,'[1]Sheet1'!$A$234:$Q$288,10,FALSE)/100</f>
        <v>0</v>
      </c>
      <c r="L37" s="243">
        <f>VLOOKUP(R37,'[1]Sheet1'!$A$234:$Q$288,11,FALSE)/100</f>
        <v>0.0034712706677628574</v>
      </c>
      <c r="M37" s="17">
        <f>VLOOKUP(R37,'[1]Sheet1'!$A$234:$Q$288,12,FALSE)/100</f>
        <v>0.005932762030323006</v>
      </c>
      <c r="N37" s="17">
        <f>VLOOKUP(R37,'[1]Sheet1'!$A$234:$Q$288,13,FALSE)/100</f>
        <v>0.0068359375</v>
      </c>
      <c r="O37" s="17">
        <f>VLOOKUP(R37,'[1]Sheet1'!$A$234:$Q$288,14,FALSE)/100</f>
        <v>0.0034883720930232553</v>
      </c>
      <c r="P37" s="17">
        <f>VLOOKUP(R37,'[1]Sheet1'!$A$234:$Q$288,15,FALSE)/100</f>
        <v>0</v>
      </c>
      <c r="Q37" s="243">
        <f>VLOOKUP(R37,'[1]Sheet1'!$A$234:$Q$288,16,FALSE)/100</f>
        <v>0.005863779882724403</v>
      </c>
      <c r="R37" s="73" t="s">
        <v>301</v>
      </c>
    </row>
    <row r="38" spans="1:18" ht="15">
      <c r="A38" s="206">
        <v>61</v>
      </c>
      <c r="B38" s="207" t="s">
        <v>69</v>
      </c>
      <c r="C38" s="16">
        <f>VLOOKUP(R38,'[1]Sheet1'!$A$234:$Q$288,2,FALSE)/100</f>
        <v>0</v>
      </c>
      <c r="D38" s="17">
        <f>VLOOKUP(R38,'[1]Sheet1'!$A$234:$Q$288,3,FALSE)/100</f>
        <v>0</v>
      </c>
      <c r="E38" s="17">
        <f>VLOOKUP(R38,'[1]Sheet1'!$A$234:$Q$288,4,FALSE)/100</f>
        <v>0</v>
      </c>
      <c r="F38" s="254">
        <f>VLOOKUP(R38,'[1]Sheet1'!$A$234:$Q$288,5,FALSE)/100</f>
        <v>0</v>
      </c>
      <c r="G38" s="243">
        <f>VLOOKUP(R38,'[1]Sheet1'!$A$234:$Q$288,6,FALSE)/100</f>
        <v>0</v>
      </c>
      <c r="H38" s="19">
        <f>VLOOKUP(R38,'[1]Sheet1'!$A$234:$Q$288,7,FALSE)/100</f>
        <v>0.00025348542458808617</v>
      </c>
      <c r="I38" s="17">
        <f>VLOOKUP(R38,'[1]Sheet1'!$A$234:$Q$288,8,FALSE)/100</f>
        <v>0.0003615982643283312</v>
      </c>
      <c r="J38" s="17">
        <f>VLOOKUP(R38,'[1]Sheet1'!$A$234:$Q$288,9,FALSE)/100</f>
        <v>0</v>
      </c>
      <c r="K38" s="17">
        <f>VLOOKUP(R38,'[1]Sheet1'!$A$234:$Q$288,10,FALSE)/100</f>
        <v>0</v>
      </c>
      <c r="L38" s="243">
        <f>VLOOKUP(R38,'[1]Sheet1'!$A$234:$Q$288,11,FALSE)/100</f>
        <v>0.0002740476842970677</v>
      </c>
      <c r="M38" s="17">
        <f>VLOOKUP(R38,'[1]Sheet1'!$A$234:$Q$288,12,FALSE)/100</f>
        <v>0.0006591957811470006</v>
      </c>
      <c r="N38" s="17">
        <f>VLOOKUP(R38,'[1]Sheet1'!$A$234:$Q$288,13,FALSE)/100</f>
        <v>0</v>
      </c>
      <c r="O38" s="17">
        <f>VLOOKUP(R38,'[1]Sheet1'!$A$234:$Q$288,14,FALSE)/100</f>
        <v>0</v>
      </c>
      <c r="P38" s="17">
        <f>VLOOKUP(R38,'[1]Sheet1'!$A$234:$Q$288,15,FALSE)/100</f>
        <v>0</v>
      </c>
      <c r="Q38" s="243">
        <f>VLOOKUP(R38,'[1]Sheet1'!$A$234:$Q$288,16,FALSE)/100</f>
        <v>0.0002255299954894001</v>
      </c>
      <c r="R38" s="73" t="s">
        <v>302</v>
      </c>
    </row>
    <row r="39" spans="1:18" ht="15">
      <c r="A39" s="206">
        <v>62</v>
      </c>
      <c r="B39" s="207" t="s">
        <v>70</v>
      </c>
      <c r="C39" s="16">
        <f>VLOOKUP(R39,'[1]Sheet1'!$A$234:$Q$288,2,FALSE)/100</f>
        <v>0</v>
      </c>
      <c r="D39" s="17">
        <f>VLOOKUP(R39,'[1]Sheet1'!$A$234:$Q$288,3,FALSE)/100</f>
        <v>0</v>
      </c>
      <c r="E39" s="17">
        <f>VLOOKUP(R39,'[1]Sheet1'!$A$234:$Q$288,4,FALSE)/100</f>
        <v>0</v>
      </c>
      <c r="F39" s="254">
        <f>VLOOKUP(R39,'[1]Sheet1'!$A$234:$Q$288,5,FALSE)/100</f>
        <v>0</v>
      </c>
      <c r="G39" s="243">
        <f>VLOOKUP(R39,'[1]Sheet1'!$A$234:$Q$288,6,FALSE)/100</f>
        <v>0</v>
      </c>
      <c r="H39" s="19">
        <f>VLOOKUP(R39,'[1]Sheet1'!$A$234:$Q$288,7,FALSE)/100</f>
        <v>0.00025348542458808617</v>
      </c>
      <c r="I39" s="17">
        <f>VLOOKUP(R39,'[1]Sheet1'!$A$234:$Q$288,8,FALSE)/100</f>
        <v>0.0005423973964924968</v>
      </c>
      <c r="J39" s="17">
        <f>VLOOKUP(R39,'[1]Sheet1'!$A$234:$Q$288,9,FALSE)/100</f>
        <v>0</v>
      </c>
      <c r="K39" s="17">
        <f>VLOOKUP(R39,'[1]Sheet1'!$A$234:$Q$288,10,FALSE)/100</f>
        <v>0</v>
      </c>
      <c r="L39" s="243">
        <f>VLOOKUP(R39,'[1]Sheet1'!$A$234:$Q$288,11,FALSE)/100</f>
        <v>0.00036539691239609025</v>
      </c>
      <c r="M39" s="17">
        <f>VLOOKUP(R39,'[1]Sheet1'!$A$234:$Q$288,12,FALSE)/100</f>
        <v>0</v>
      </c>
      <c r="N39" s="17">
        <f>VLOOKUP(R39,'[1]Sheet1'!$A$234:$Q$288,13,FALSE)/100</f>
        <v>0</v>
      </c>
      <c r="O39" s="17">
        <f>VLOOKUP(R39,'[1]Sheet1'!$A$234:$Q$288,14,FALSE)/100</f>
        <v>0</v>
      </c>
      <c r="P39" s="17">
        <f>VLOOKUP(R39,'[1]Sheet1'!$A$234:$Q$288,15,FALSE)/100</f>
        <v>0</v>
      </c>
      <c r="Q39" s="243">
        <f>VLOOKUP(R39,'[1]Sheet1'!$A$234:$Q$288,16,FALSE)/100</f>
        <v>0</v>
      </c>
      <c r="R39" s="73" t="s">
        <v>303</v>
      </c>
    </row>
    <row r="40" spans="1:18" ht="15">
      <c r="A40" s="206">
        <v>63</v>
      </c>
      <c r="B40" s="207" t="s">
        <v>71</v>
      </c>
      <c r="C40" s="16">
        <f>VLOOKUP(R40,'[1]Sheet1'!$A$234:$Q$288,2,FALSE)/100</f>
        <v>0.11632453567937437</v>
      </c>
      <c r="D40" s="17">
        <f>VLOOKUP(R40,'[1]Sheet1'!$A$234:$Q$288,3,FALSE)/100</f>
        <v>0.14705882352941177</v>
      </c>
      <c r="E40" s="17">
        <f>VLOOKUP(R40,'[1]Sheet1'!$A$234:$Q$288,4,FALSE)/100</f>
        <v>0.1238532110091743</v>
      </c>
      <c r="F40" s="254">
        <f>VLOOKUP(R40,'[1]Sheet1'!$A$234:$Q$288,5,FALSE)/100</f>
        <v>0</v>
      </c>
      <c r="G40" s="243">
        <f>VLOOKUP(R40,'[1]Sheet1'!$A$234:$Q$288,6,FALSE)/100</f>
        <v>0.13233556518314296</v>
      </c>
      <c r="H40" s="19">
        <f>VLOOKUP(R40,'[1]Sheet1'!$A$234:$Q$288,7,FALSE)/100</f>
        <v>0.10494296577946768</v>
      </c>
      <c r="I40" s="17">
        <f>VLOOKUP(R40,'[1]Sheet1'!$A$234:$Q$288,8,FALSE)/100</f>
        <v>0.11155306454529018</v>
      </c>
      <c r="J40" s="17">
        <f>VLOOKUP(R40,'[1]Sheet1'!$A$234:$Q$288,9,FALSE)/100</f>
        <v>0.10449826989619378</v>
      </c>
      <c r="K40" s="17">
        <f>VLOOKUP(R40,'[1]Sheet1'!$A$234:$Q$288,10,FALSE)/100</f>
        <v>0.4230769230769231</v>
      </c>
      <c r="L40" s="243">
        <f>VLOOKUP(R40,'[1]Sheet1'!$A$234:$Q$288,11,FALSE)/100</f>
        <v>0.10897962912213392</v>
      </c>
      <c r="M40" s="17">
        <f>VLOOKUP(R40,'[1]Sheet1'!$A$234:$Q$288,12,FALSE)/100</f>
        <v>0.08042188529993406</v>
      </c>
      <c r="N40" s="17">
        <f>VLOOKUP(R40,'[1]Sheet1'!$A$234:$Q$288,13,FALSE)/100</f>
        <v>0.08544921875</v>
      </c>
      <c r="O40" s="17">
        <f>VLOOKUP(R40,'[1]Sheet1'!$A$234:$Q$288,14,FALSE)/100</f>
        <v>0.0755813953488372</v>
      </c>
      <c r="P40" s="17">
        <f>VLOOKUP(R40,'[1]Sheet1'!$A$234:$Q$288,15,FALSE)/100</f>
        <v>0.4444444444444444</v>
      </c>
      <c r="Q40" s="243">
        <f>VLOOKUP(R40,'[1]Sheet1'!$A$234:$Q$288,16,FALSE)/100</f>
        <v>0.08254397834912043</v>
      </c>
      <c r="R40" s="73" t="s">
        <v>304</v>
      </c>
    </row>
    <row r="41" spans="1:18" ht="15">
      <c r="A41" s="206">
        <v>64</v>
      </c>
      <c r="B41" s="207" t="s">
        <v>72</v>
      </c>
      <c r="C41" s="16">
        <f>VLOOKUP(R41,'[1]Sheet1'!$A$234:$Q$288,2,FALSE)/100</f>
        <v>0.030303030303030297</v>
      </c>
      <c r="D41" s="17">
        <f>VLOOKUP(R41,'[1]Sheet1'!$A$234:$Q$288,3,FALSE)/100</f>
        <v>0.0348297213622291</v>
      </c>
      <c r="E41" s="17">
        <f>VLOOKUP(R41,'[1]Sheet1'!$A$234:$Q$288,4,FALSE)/100</f>
        <v>0.022935779816513763</v>
      </c>
      <c r="F41" s="254">
        <f>VLOOKUP(R41,'[1]Sheet1'!$A$234:$Q$288,5,FALSE)/100</f>
        <v>0</v>
      </c>
      <c r="G41" s="243">
        <f>VLOOKUP(R41,'[1]Sheet1'!$A$234:$Q$288,6,FALSE)/100</f>
        <v>0.03190232374950769</v>
      </c>
      <c r="H41" s="19">
        <f>VLOOKUP(R41,'[1]Sheet1'!$A$234:$Q$288,7,FALSE)/100</f>
        <v>0.030671736375158427</v>
      </c>
      <c r="I41" s="17">
        <f>VLOOKUP(R41,'[1]Sheet1'!$A$234:$Q$288,8,FALSE)/100</f>
        <v>0.027119869824624845</v>
      </c>
      <c r="J41" s="17">
        <f>VLOOKUP(R41,'[1]Sheet1'!$A$234:$Q$288,9,FALSE)/100</f>
        <v>0.019377162629757784</v>
      </c>
      <c r="K41" s="17">
        <f>VLOOKUP(R41,'[1]Sheet1'!$A$234:$Q$288,10,FALSE)/100</f>
        <v>0</v>
      </c>
      <c r="L41" s="243">
        <f>VLOOKUP(R41,'[1]Sheet1'!$A$234:$Q$288,11,FALSE)/100</f>
        <v>0.027313419201607746</v>
      </c>
      <c r="M41" s="17">
        <f>VLOOKUP(R41,'[1]Sheet1'!$A$234:$Q$288,12,FALSE)/100</f>
        <v>0.03295978905735003</v>
      </c>
      <c r="N41" s="17">
        <f>VLOOKUP(R41,'[1]Sheet1'!$A$234:$Q$288,13,FALSE)/100</f>
        <v>0.033203125</v>
      </c>
      <c r="O41" s="17">
        <f>VLOOKUP(R41,'[1]Sheet1'!$A$234:$Q$288,14,FALSE)/100</f>
        <v>0.02674418604651163</v>
      </c>
      <c r="P41" s="17">
        <f>VLOOKUP(R41,'[1]Sheet1'!$A$234:$Q$288,15,FALSE)/100</f>
        <v>0</v>
      </c>
      <c r="Q41" s="243">
        <f>VLOOKUP(R41,'[1]Sheet1'!$A$234:$Q$288,16,FALSE)/100</f>
        <v>0.031799729364005415</v>
      </c>
      <c r="R41" s="73" t="s">
        <v>305</v>
      </c>
    </row>
    <row r="42" spans="1:18" ht="15">
      <c r="A42" s="206">
        <v>69</v>
      </c>
      <c r="B42" s="207" t="s">
        <v>73</v>
      </c>
      <c r="C42" s="16">
        <f>VLOOKUP(R42,'[1]Sheet1'!$A$234:$Q$288,2,FALSE)/100</f>
        <v>0.0019550342130987292</v>
      </c>
      <c r="D42" s="17">
        <f>VLOOKUP(R42,'[1]Sheet1'!$A$234:$Q$288,3,FALSE)/100</f>
        <v>0.0015479876160990713</v>
      </c>
      <c r="E42" s="17">
        <f>VLOOKUP(R42,'[1]Sheet1'!$A$234:$Q$288,4,FALSE)/100</f>
        <v>0</v>
      </c>
      <c r="F42" s="254">
        <f>VLOOKUP(R42,'[1]Sheet1'!$A$234:$Q$288,5,FALSE)/100</f>
        <v>0</v>
      </c>
      <c r="G42" s="243">
        <f>VLOOKUP(R42,'[1]Sheet1'!$A$234:$Q$288,6,FALSE)/100</f>
        <v>0.0015754233950374162</v>
      </c>
      <c r="H42" s="19">
        <f>VLOOKUP(R42,'[1]Sheet1'!$A$234:$Q$288,7,FALSE)/100</f>
        <v>0.0020278833967046894</v>
      </c>
      <c r="I42" s="17">
        <f>VLOOKUP(R42,'[1]Sheet1'!$A$234:$Q$288,8,FALSE)/100</f>
        <v>0.001807991321641656</v>
      </c>
      <c r="J42" s="17">
        <f>VLOOKUP(R42,'[1]Sheet1'!$A$234:$Q$288,9,FALSE)/100</f>
        <v>0.004844290657439446</v>
      </c>
      <c r="K42" s="17">
        <f>VLOOKUP(R42,'[1]Sheet1'!$A$234:$Q$288,10,FALSE)/100</f>
        <v>0</v>
      </c>
      <c r="L42" s="243">
        <f>VLOOKUP(R42,'[1]Sheet1'!$A$234:$Q$288,11,FALSE)/100</f>
        <v>0.002283730702475564</v>
      </c>
      <c r="M42" s="17">
        <f>VLOOKUP(R42,'[1]Sheet1'!$A$234:$Q$288,12,FALSE)/100</f>
        <v>0.005273566249176005</v>
      </c>
      <c r="N42" s="17">
        <f>VLOOKUP(R42,'[1]Sheet1'!$A$234:$Q$288,13,FALSE)/100</f>
        <v>0.00732421875</v>
      </c>
      <c r="O42" s="17">
        <f>VLOOKUP(R42,'[1]Sheet1'!$A$234:$Q$288,14,FALSE)/100</f>
        <v>0.0011627906976744186</v>
      </c>
      <c r="P42" s="17">
        <f>VLOOKUP(R42,'[1]Sheet1'!$A$234:$Q$288,15,FALSE)/100</f>
        <v>0</v>
      </c>
      <c r="Q42" s="243">
        <f>VLOOKUP(R42,'[1]Sheet1'!$A$234:$Q$288,16,FALSE)/100</f>
        <v>0.005412719891745602</v>
      </c>
      <c r="R42" s="73" t="s">
        <v>306</v>
      </c>
    </row>
    <row r="43" spans="1:18" ht="28.5">
      <c r="A43" s="206">
        <v>70</v>
      </c>
      <c r="B43" s="207" t="s">
        <v>74</v>
      </c>
      <c r="C43" s="16">
        <f>VLOOKUP(R43,'[1]Sheet1'!$A$234:$Q$288,2,FALSE)/100</f>
        <v>0.005865102639296188</v>
      </c>
      <c r="D43" s="17">
        <f>VLOOKUP(R43,'[1]Sheet1'!$A$234:$Q$288,3,FALSE)/100</f>
        <v>0.0015479876160990713</v>
      </c>
      <c r="E43" s="17">
        <f>VLOOKUP(R43,'[1]Sheet1'!$A$234:$Q$288,4,FALSE)/100</f>
        <v>0</v>
      </c>
      <c r="F43" s="254">
        <f>VLOOKUP(R43,'[1]Sheet1'!$A$234:$Q$288,5,FALSE)/100</f>
        <v>0</v>
      </c>
      <c r="G43" s="243">
        <f>VLOOKUP(R43,'[1]Sheet1'!$A$234:$Q$288,6,FALSE)/100</f>
        <v>0.0031508467900748325</v>
      </c>
      <c r="H43" s="19">
        <f>VLOOKUP(R43,'[1]Sheet1'!$A$234:$Q$288,7,FALSE)/100</f>
        <v>0.003041825095057034</v>
      </c>
      <c r="I43" s="17">
        <f>VLOOKUP(R43,'[1]Sheet1'!$A$234:$Q$288,8,FALSE)/100</f>
        <v>0.003796781775447478</v>
      </c>
      <c r="J43" s="17">
        <f>VLOOKUP(R43,'[1]Sheet1'!$A$234:$Q$288,9,FALSE)/100</f>
        <v>0.005536332179930795</v>
      </c>
      <c r="K43" s="17">
        <f>VLOOKUP(R43,'[1]Sheet1'!$A$234:$Q$288,10,FALSE)/100</f>
        <v>0</v>
      </c>
      <c r="L43" s="243">
        <f>VLOOKUP(R43,'[1]Sheet1'!$A$234:$Q$288,11,FALSE)/100</f>
        <v>0.0037453183520599256</v>
      </c>
      <c r="M43" s="17">
        <f>VLOOKUP(R43,'[1]Sheet1'!$A$234:$Q$288,12,FALSE)/100</f>
        <v>0.00922874093605801</v>
      </c>
      <c r="N43" s="17">
        <f>VLOOKUP(R43,'[1]Sheet1'!$A$234:$Q$288,13,FALSE)/100</f>
        <v>0.00341796875</v>
      </c>
      <c r="O43" s="17">
        <f>VLOOKUP(R43,'[1]Sheet1'!$A$234:$Q$288,14,FALSE)/100</f>
        <v>0.004651162790697674</v>
      </c>
      <c r="P43" s="17">
        <f>VLOOKUP(R43,'[1]Sheet1'!$A$234:$Q$288,15,FALSE)/100</f>
        <v>0</v>
      </c>
      <c r="Q43" s="243">
        <f>VLOOKUP(R43,'[1]Sheet1'!$A$234:$Q$288,16,FALSE)/100</f>
        <v>0.005638249887235002</v>
      </c>
      <c r="R43" s="73" t="s">
        <v>307</v>
      </c>
    </row>
    <row r="44" spans="1:18" ht="15">
      <c r="A44" s="206">
        <v>71</v>
      </c>
      <c r="B44" s="207" t="s">
        <v>75</v>
      </c>
      <c r="C44" s="16">
        <f>VLOOKUP(R44,'[1]Sheet1'!$A$234:$Q$288,2,FALSE)/100</f>
        <v>0.0009775171065493646</v>
      </c>
      <c r="D44" s="17">
        <f>VLOOKUP(R44,'[1]Sheet1'!$A$234:$Q$288,3,FALSE)/100</f>
        <v>0</v>
      </c>
      <c r="E44" s="17">
        <f>VLOOKUP(R44,'[1]Sheet1'!$A$234:$Q$288,4,FALSE)/100</f>
        <v>0</v>
      </c>
      <c r="F44" s="254">
        <f>VLOOKUP(R44,'[1]Sheet1'!$A$234:$Q$288,5,FALSE)/100</f>
        <v>0</v>
      </c>
      <c r="G44" s="243">
        <f>VLOOKUP(R44,'[1]Sheet1'!$A$234:$Q$288,6,FALSE)/100</f>
        <v>0.00039385584875935406</v>
      </c>
      <c r="H44" s="19">
        <f>VLOOKUP(R44,'[1]Sheet1'!$A$234:$Q$288,7,FALSE)/100</f>
        <v>0.0010139416983523447</v>
      </c>
      <c r="I44" s="17">
        <f>VLOOKUP(R44,'[1]Sheet1'!$A$234:$Q$288,8,FALSE)/100</f>
        <v>0.0010847947929849937</v>
      </c>
      <c r="J44" s="17">
        <f>VLOOKUP(R44,'[1]Sheet1'!$A$234:$Q$288,9,FALSE)/100</f>
        <v>0.0013840830449826987</v>
      </c>
      <c r="K44" s="17">
        <f>VLOOKUP(R44,'[1]Sheet1'!$A$234:$Q$288,10,FALSE)/100</f>
        <v>0</v>
      </c>
      <c r="L44" s="243">
        <f>VLOOKUP(R44,'[1]Sheet1'!$A$234:$Q$288,11,FALSE)/100</f>
        <v>0.0010961907371882709</v>
      </c>
      <c r="M44" s="17">
        <f>VLOOKUP(R44,'[1]Sheet1'!$A$234:$Q$288,12,FALSE)/100</f>
        <v>0.001977587343441002</v>
      </c>
      <c r="N44" s="17">
        <f>VLOOKUP(R44,'[1]Sheet1'!$A$234:$Q$288,13,FALSE)/100</f>
        <v>0.00146484375</v>
      </c>
      <c r="O44" s="17">
        <f>VLOOKUP(R44,'[1]Sheet1'!$A$234:$Q$288,14,FALSE)/100</f>
        <v>0</v>
      </c>
      <c r="P44" s="17">
        <f>VLOOKUP(R44,'[1]Sheet1'!$A$234:$Q$288,15,FALSE)/100</f>
        <v>0</v>
      </c>
      <c r="Q44" s="243">
        <f>VLOOKUP(R44,'[1]Sheet1'!$A$234:$Q$288,16,FALSE)/100</f>
        <v>0.0013531799729364004</v>
      </c>
      <c r="R44" s="73" t="s">
        <v>308</v>
      </c>
    </row>
    <row r="45" spans="1:18" ht="15">
      <c r="A45" s="206">
        <v>72</v>
      </c>
      <c r="B45" s="207" t="s">
        <v>76</v>
      </c>
      <c r="C45" s="16">
        <f>VLOOKUP(R45,'[1]Sheet1'!$A$234:$Q$288,2,FALSE)/100</f>
        <v>0.0009775171065493646</v>
      </c>
      <c r="D45" s="17">
        <f>VLOOKUP(R45,'[1]Sheet1'!$A$234:$Q$288,3,FALSE)/100</f>
        <v>0.0015479876160990713</v>
      </c>
      <c r="E45" s="17">
        <f>VLOOKUP(R45,'[1]Sheet1'!$A$234:$Q$288,4,FALSE)/100</f>
        <v>0</v>
      </c>
      <c r="F45" s="254">
        <f>VLOOKUP(R45,'[1]Sheet1'!$A$234:$Q$288,5,FALSE)/100</f>
        <v>0</v>
      </c>
      <c r="G45" s="243">
        <f>VLOOKUP(R45,'[1]Sheet1'!$A$234:$Q$288,6,FALSE)/100</f>
        <v>0.0011815675462780622</v>
      </c>
      <c r="H45" s="19">
        <f>VLOOKUP(R45,'[1]Sheet1'!$A$234:$Q$288,7,FALSE)/100</f>
        <v>0.0005069708491761723</v>
      </c>
      <c r="I45" s="17">
        <f>VLOOKUP(R45,'[1]Sheet1'!$A$234:$Q$288,8,FALSE)/100</f>
        <v>0.0010847947929849937</v>
      </c>
      <c r="J45" s="17">
        <f>VLOOKUP(R45,'[1]Sheet1'!$A$234:$Q$288,9,FALSE)/100</f>
        <v>0</v>
      </c>
      <c r="K45" s="17">
        <f>VLOOKUP(R45,'[1]Sheet1'!$A$234:$Q$288,10,FALSE)/100</f>
        <v>0</v>
      </c>
      <c r="L45" s="243">
        <f>VLOOKUP(R45,'[1]Sheet1'!$A$234:$Q$288,11,FALSE)/100</f>
        <v>0.0007307938247921805</v>
      </c>
      <c r="M45" s="17">
        <f>VLOOKUP(R45,'[1]Sheet1'!$A$234:$Q$288,12,FALSE)/100</f>
        <v>0.0006591957811470006</v>
      </c>
      <c r="N45" s="17">
        <f>VLOOKUP(R45,'[1]Sheet1'!$A$234:$Q$288,13,FALSE)/100</f>
        <v>0.00048828125</v>
      </c>
      <c r="O45" s="17">
        <f>VLOOKUP(R45,'[1]Sheet1'!$A$234:$Q$288,14,FALSE)/100</f>
        <v>0.0011627906976744186</v>
      </c>
      <c r="P45" s="17">
        <f>VLOOKUP(R45,'[1]Sheet1'!$A$234:$Q$288,15,FALSE)/100</f>
        <v>0</v>
      </c>
      <c r="Q45" s="243">
        <f>VLOOKUP(R45,'[1]Sheet1'!$A$234:$Q$288,16,FALSE)/100</f>
        <v>0.0006765899864682002</v>
      </c>
      <c r="R45" s="73" t="s">
        <v>309</v>
      </c>
    </row>
    <row r="46" spans="1:18" ht="15">
      <c r="A46" s="206">
        <v>73</v>
      </c>
      <c r="B46" s="207" t="s">
        <v>77</v>
      </c>
      <c r="C46" s="16">
        <f>VLOOKUP(R46,'[1]Sheet1'!$A$234:$Q$288,2,FALSE)/100</f>
        <v>0</v>
      </c>
      <c r="D46" s="17">
        <f>VLOOKUP(R46,'[1]Sheet1'!$A$234:$Q$288,3,FALSE)/100</f>
        <v>0</v>
      </c>
      <c r="E46" s="17">
        <f>VLOOKUP(R46,'[1]Sheet1'!$A$234:$Q$288,4,FALSE)/100</f>
        <v>0</v>
      </c>
      <c r="F46" s="254">
        <f>VLOOKUP(R46,'[1]Sheet1'!$A$234:$Q$288,5,FALSE)/100</f>
        <v>0</v>
      </c>
      <c r="G46" s="243">
        <f>VLOOKUP(R46,'[1]Sheet1'!$A$234:$Q$288,6,FALSE)/100</f>
        <v>0</v>
      </c>
      <c r="H46" s="19">
        <f>VLOOKUP(R46,'[1]Sheet1'!$A$234:$Q$288,7,FALSE)/100</f>
        <v>0.00025348542458808617</v>
      </c>
      <c r="I46" s="17">
        <f>VLOOKUP(R46,'[1]Sheet1'!$A$234:$Q$288,8,FALSE)/100</f>
        <v>0.0003615982643283312</v>
      </c>
      <c r="J46" s="17">
        <f>VLOOKUP(R46,'[1]Sheet1'!$A$234:$Q$288,9,FALSE)/100</f>
        <v>0</v>
      </c>
      <c r="K46" s="17">
        <f>VLOOKUP(R46,'[1]Sheet1'!$A$234:$Q$288,10,FALSE)/100</f>
        <v>0</v>
      </c>
      <c r="L46" s="243">
        <f>VLOOKUP(R46,'[1]Sheet1'!$A$234:$Q$288,11,FALSE)/100</f>
        <v>0.0002740476842970677</v>
      </c>
      <c r="M46" s="17">
        <f>VLOOKUP(R46,'[1]Sheet1'!$A$234:$Q$288,12,FALSE)/100</f>
        <v>0</v>
      </c>
      <c r="N46" s="17">
        <f>VLOOKUP(R46,'[1]Sheet1'!$A$234:$Q$288,13,FALSE)/100</f>
        <v>0.00048828125</v>
      </c>
      <c r="O46" s="17">
        <f>VLOOKUP(R46,'[1]Sheet1'!$A$234:$Q$288,14,FALSE)/100</f>
        <v>0</v>
      </c>
      <c r="P46" s="17">
        <f>VLOOKUP(R46,'[1]Sheet1'!$A$234:$Q$288,15,FALSE)/100</f>
        <v>0</v>
      </c>
      <c r="Q46" s="243">
        <f>VLOOKUP(R46,'[1]Sheet1'!$A$234:$Q$288,16,FALSE)/100</f>
        <v>0.0002255299954894001</v>
      </c>
      <c r="R46" s="73" t="s">
        <v>310</v>
      </c>
    </row>
    <row r="47" spans="1:18" ht="15">
      <c r="A47" s="206">
        <v>74</v>
      </c>
      <c r="B47" s="207" t="s">
        <v>78</v>
      </c>
      <c r="C47" s="16">
        <f>VLOOKUP(R47,'[1]Sheet1'!$A$234:$Q$288,2,FALSE)/100</f>
        <v>0</v>
      </c>
      <c r="D47" s="17">
        <f>VLOOKUP(R47,'[1]Sheet1'!$A$234:$Q$288,3,FALSE)/100</f>
        <v>0</v>
      </c>
      <c r="E47" s="17">
        <f>VLOOKUP(R47,'[1]Sheet1'!$A$234:$Q$288,4,FALSE)/100</f>
        <v>0</v>
      </c>
      <c r="F47" s="254">
        <f>VLOOKUP(R47,'[1]Sheet1'!$A$234:$Q$288,5,FALSE)/100</f>
        <v>0</v>
      </c>
      <c r="G47" s="243">
        <f>VLOOKUP(R47,'[1]Sheet1'!$A$234:$Q$288,6,FALSE)/100</f>
        <v>0</v>
      </c>
      <c r="H47" s="19">
        <f>VLOOKUP(R47,'[1]Sheet1'!$A$234:$Q$288,7,FALSE)/100</f>
        <v>0</v>
      </c>
      <c r="I47" s="17">
        <f>VLOOKUP(R47,'[1]Sheet1'!$A$234:$Q$288,8,FALSE)/100</f>
        <v>0.0001807991321641656</v>
      </c>
      <c r="J47" s="17">
        <f>VLOOKUP(R47,'[1]Sheet1'!$A$234:$Q$288,9,FALSE)/100</f>
        <v>0.0006920415224913494</v>
      </c>
      <c r="K47" s="17">
        <f>VLOOKUP(R47,'[1]Sheet1'!$A$234:$Q$288,10,FALSE)/100</f>
        <v>0</v>
      </c>
      <c r="L47" s="243">
        <f>VLOOKUP(R47,'[1]Sheet1'!$A$234:$Q$288,11,FALSE)/100</f>
        <v>0.00018269845619804512</v>
      </c>
      <c r="M47" s="17">
        <f>VLOOKUP(R47,'[1]Sheet1'!$A$234:$Q$288,12,FALSE)/100</f>
        <v>0.0006591957811470006</v>
      </c>
      <c r="N47" s="17">
        <f>VLOOKUP(R47,'[1]Sheet1'!$A$234:$Q$288,13,FALSE)/100</f>
        <v>0.00048828125</v>
      </c>
      <c r="O47" s="17">
        <f>VLOOKUP(R47,'[1]Sheet1'!$A$234:$Q$288,14,FALSE)/100</f>
        <v>0.0011627906976744186</v>
      </c>
      <c r="P47" s="17">
        <f>VLOOKUP(R47,'[1]Sheet1'!$A$234:$Q$288,15,FALSE)/100</f>
        <v>0</v>
      </c>
      <c r="Q47" s="243">
        <f>VLOOKUP(R47,'[1]Sheet1'!$A$234:$Q$288,16,FALSE)/100</f>
        <v>0.0006765899864682002</v>
      </c>
      <c r="R47" s="73" t="s">
        <v>311</v>
      </c>
    </row>
    <row r="48" spans="1:18" ht="15">
      <c r="A48" s="206">
        <v>75</v>
      </c>
      <c r="B48" s="207" t="s">
        <v>79</v>
      </c>
      <c r="C48" s="16">
        <f>VLOOKUP(R48,'[1]Sheet1'!$A$234:$Q$288,2,FALSE)/100</f>
        <v>0.002932551319648094</v>
      </c>
      <c r="D48" s="17">
        <f>VLOOKUP(R48,'[1]Sheet1'!$A$234:$Q$288,3,FALSE)/100</f>
        <v>0.009287925696594427</v>
      </c>
      <c r="E48" s="17">
        <f>VLOOKUP(R48,'[1]Sheet1'!$A$234:$Q$288,4,FALSE)/100</f>
        <v>0.01376146788990826</v>
      </c>
      <c r="F48" s="254">
        <f>VLOOKUP(R48,'[1]Sheet1'!$A$234:$Q$288,5,FALSE)/100</f>
        <v>0</v>
      </c>
      <c r="G48" s="243">
        <f>VLOOKUP(R48,'[1]Sheet1'!$A$234:$Q$288,6,FALSE)/100</f>
        <v>0.0070894052776683735</v>
      </c>
      <c r="H48" s="19">
        <f>VLOOKUP(R48,'[1]Sheet1'!$A$234:$Q$288,7,FALSE)/100</f>
        <v>0.010139416983523447</v>
      </c>
      <c r="I48" s="17">
        <f>VLOOKUP(R48,'[1]Sheet1'!$A$234:$Q$288,8,FALSE)/100</f>
        <v>0.009220755740372446</v>
      </c>
      <c r="J48" s="17">
        <f>VLOOKUP(R48,'[1]Sheet1'!$A$234:$Q$288,9,FALSE)/100</f>
        <v>0.006228373702422145</v>
      </c>
      <c r="K48" s="17">
        <f>VLOOKUP(R48,'[1]Sheet1'!$A$234:$Q$288,10,FALSE)/100</f>
        <v>0</v>
      </c>
      <c r="L48" s="243">
        <f>VLOOKUP(R48,'[1]Sheet1'!$A$234:$Q$288,11,FALSE)/100</f>
        <v>0.009134922809902257</v>
      </c>
      <c r="M48" s="17">
        <f>VLOOKUP(R48,'[1]Sheet1'!$A$234:$Q$288,12,FALSE)/100</f>
        <v>0.012524719841793012</v>
      </c>
      <c r="N48" s="17">
        <f>VLOOKUP(R48,'[1]Sheet1'!$A$234:$Q$288,13,FALSE)/100</f>
        <v>0.0185546875</v>
      </c>
      <c r="O48" s="17">
        <f>VLOOKUP(R48,'[1]Sheet1'!$A$234:$Q$288,14,FALSE)/100</f>
        <v>0.01627906976744186</v>
      </c>
      <c r="P48" s="17">
        <f>VLOOKUP(R48,'[1]Sheet1'!$A$234:$Q$288,15,FALSE)/100</f>
        <v>0</v>
      </c>
      <c r="Q48" s="243">
        <f>VLOOKUP(R48,'[1]Sheet1'!$A$234:$Q$288,16,FALSE)/100</f>
        <v>0.016012629679747408</v>
      </c>
      <c r="R48" s="73" t="s">
        <v>312</v>
      </c>
    </row>
    <row r="49" spans="1:18" ht="15">
      <c r="A49" s="206">
        <v>79</v>
      </c>
      <c r="B49" s="207" t="s">
        <v>80</v>
      </c>
      <c r="C49" s="16">
        <f>VLOOKUP(R49,'[1]Sheet1'!$A$234:$Q$288,2,FALSE)/100</f>
        <v>0.002932551319648094</v>
      </c>
      <c r="D49" s="17">
        <f>VLOOKUP(R49,'[1]Sheet1'!$A$234:$Q$288,3,FALSE)/100</f>
        <v>0.0023219814241486067</v>
      </c>
      <c r="E49" s="17">
        <f>VLOOKUP(R49,'[1]Sheet1'!$A$234:$Q$288,4,FALSE)/100</f>
        <v>0</v>
      </c>
      <c r="F49" s="254">
        <f>VLOOKUP(R49,'[1]Sheet1'!$A$234:$Q$288,5,FALSE)/100</f>
        <v>0</v>
      </c>
      <c r="G49" s="243">
        <f>VLOOKUP(R49,'[1]Sheet1'!$A$234:$Q$288,6,FALSE)/100</f>
        <v>0.0023631350925561244</v>
      </c>
      <c r="H49" s="19">
        <f>VLOOKUP(R49,'[1]Sheet1'!$A$234:$Q$288,7,FALSE)/100</f>
        <v>0.0032953105196451204</v>
      </c>
      <c r="I49" s="17">
        <f>VLOOKUP(R49,'[1]Sheet1'!$A$234:$Q$288,8,FALSE)/100</f>
        <v>0.0016271921894774905</v>
      </c>
      <c r="J49" s="17">
        <f>VLOOKUP(R49,'[1]Sheet1'!$A$234:$Q$288,9,FALSE)/100</f>
        <v>0.0013840830449826987</v>
      </c>
      <c r="K49" s="17">
        <f>VLOOKUP(R49,'[1]Sheet1'!$A$234:$Q$288,10,FALSE)/100</f>
        <v>0</v>
      </c>
      <c r="L49" s="243">
        <f>VLOOKUP(R49,'[1]Sheet1'!$A$234:$Q$288,11,FALSE)/100</f>
        <v>0.0021923814743765417</v>
      </c>
      <c r="M49" s="17">
        <f>VLOOKUP(R49,'[1]Sheet1'!$A$234:$Q$288,12,FALSE)/100</f>
        <v>0.0032959789057350032</v>
      </c>
      <c r="N49" s="17">
        <f>VLOOKUP(R49,'[1]Sheet1'!$A$234:$Q$288,13,FALSE)/100</f>
        <v>0.0029296875</v>
      </c>
      <c r="O49" s="17">
        <f>VLOOKUP(R49,'[1]Sheet1'!$A$234:$Q$288,14,FALSE)/100</f>
        <v>0.0011627906976744186</v>
      </c>
      <c r="P49" s="17">
        <f>VLOOKUP(R49,'[1]Sheet1'!$A$234:$Q$288,15,FALSE)/100</f>
        <v>0</v>
      </c>
      <c r="Q49" s="243">
        <f>VLOOKUP(R49,'[1]Sheet1'!$A$234:$Q$288,16,FALSE)/100</f>
        <v>0.002706359945872801</v>
      </c>
      <c r="R49" s="73" t="s">
        <v>313</v>
      </c>
    </row>
    <row r="50" spans="1:18" ht="15">
      <c r="A50" s="206">
        <v>80</v>
      </c>
      <c r="B50" s="207" t="s">
        <v>81</v>
      </c>
      <c r="C50" s="16">
        <f>VLOOKUP(R50,'[1]Sheet1'!$A$234:$Q$288,2,FALSE)/100</f>
        <v>0.005865102639296188</v>
      </c>
      <c r="D50" s="17">
        <f>VLOOKUP(R50,'[1]Sheet1'!$A$234:$Q$288,3,FALSE)/100</f>
        <v>0.005417956656346749</v>
      </c>
      <c r="E50" s="17">
        <f>VLOOKUP(R50,'[1]Sheet1'!$A$234:$Q$288,4,FALSE)/100</f>
        <v>0.0045871559633027525</v>
      </c>
      <c r="F50" s="254">
        <f>VLOOKUP(R50,'[1]Sheet1'!$A$234:$Q$288,5,FALSE)/100</f>
        <v>0</v>
      </c>
      <c r="G50" s="243">
        <f>VLOOKUP(R50,'[1]Sheet1'!$A$234:$Q$288,6,FALSE)/100</f>
        <v>0.005513981882630957</v>
      </c>
      <c r="H50" s="19">
        <f>VLOOKUP(R50,'[1]Sheet1'!$A$234:$Q$288,7,FALSE)/100</f>
        <v>0.00532319391634981</v>
      </c>
      <c r="I50" s="17">
        <f>VLOOKUP(R50,'[1]Sheet1'!$A$234:$Q$288,8,FALSE)/100</f>
        <v>0.005062375700596637</v>
      </c>
      <c r="J50" s="17">
        <f>VLOOKUP(R50,'[1]Sheet1'!$A$234:$Q$288,9,FALSE)/100</f>
        <v>0.0027681660899653974</v>
      </c>
      <c r="K50" s="17">
        <f>VLOOKUP(R50,'[1]Sheet1'!$A$234:$Q$288,10,FALSE)/100</f>
        <v>0</v>
      </c>
      <c r="L50" s="243">
        <f>VLOOKUP(R50,'[1]Sheet1'!$A$234:$Q$288,11,FALSE)/100</f>
        <v>0.0048415090892481956</v>
      </c>
      <c r="M50" s="17">
        <f>VLOOKUP(R50,'[1]Sheet1'!$A$234:$Q$288,12,FALSE)/100</f>
        <v>0.003955174686882004</v>
      </c>
      <c r="N50" s="17">
        <f>VLOOKUP(R50,'[1]Sheet1'!$A$234:$Q$288,13,FALSE)/100</f>
        <v>0.0029296875</v>
      </c>
      <c r="O50" s="17">
        <f>VLOOKUP(R50,'[1]Sheet1'!$A$234:$Q$288,14,FALSE)/100</f>
        <v>0.0034883720930232553</v>
      </c>
      <c r="P50" s="17">
        <f>VLOOKUP(R50,'[1]Sheet1'!$A$234:$Q$288,15,FALSE)/100</f>
        <v>0</v>
      </c>
      <c r="Q50" s="243">
        <f>VLOOKUP(R50,'[1]Sheet1'!$A$234:$Q$288,16,FALSE)/100</f>
        <v>0.003382949932341001</v>
      </c>
      <c r="R50" s="73" t="s">
        <v>314</v>
      </c>
    </row>
    <row r="51" spans="1:18" ht="15">
      <c r="A51" s="206">
        <v>81</v>
      </c>
      <c r="B51" s="207" t="s">
        <v>82</v>
      </c>
      <c r="C51" s="16">
        <f>VLOOKUP(R51,'[1]Sheet1'!$A$234:$Q$288,2,FALSE)/100</f>
        <v>0.006842619745845551</v>
      </c>
      <c r="D51" s="17">
        <f>VLOOKUP(R51,'[1]Sheet1'!$A$234:$Q$288,3,FALSE)/100</f>
        <v>0.00696594427244582</v>
      </c>
      <c r="E51" s="17">
        <f>VLOOKUP(R51,'[1]Sheet1'!$A$234:$Q$288,4,FALSE)/100</f>
        <v>0.009174311926605505</v>
      </c>
      <c r="F51" s="254">
        <f>VLOOKUP(R51,'[1]Sheet1'!$A$234:$Q$288,5,FALSE)/100</f>
        <v>0</v>
      </c>
      <c r="G51" s="243">
        <f>VLOOKUP(R51,'[1]Sheet1'!$A$234:$Q$288,6,FALSE)/100</f>
        <v>0.0070894052776683735</v>
      </c>
      <c r="H51" s="19">
        <f>VLOOKUP(R51,'[1]Sheet1'!$A$234:$Q$288,7,FALSE)/100</f>
        <v>0.00988593155893536</v>
      </c>
      <c r="I51" s="17">
        <f>VLOOKUP(R51,'[1]Sheet1'!$A$234:$Q$288,8,FALSE)/100</f>
        <v>0.0110287470620141</v>
      </c>
      <c r="J51" s="17">
        <f>VLOOKUP(R51,'[1]Sheet1'!$A$234:$Q$288,9,FALSE)/100</f>
        <v>0.009688581314878892</v>
      </c>
      <c r="K51" s="17">
        <f>VLOOKUP(R51,'[1]Sheet1'!$A$234:$Q$288,10,FALSE)/100</f>
        <v>0</v>
      </c>
      <c r="L51" s="243">
        <f>VLOOKUP(R51,'[1]Sheet1'!$A$234:$Q$288,11,FALSE)/100</f>
        <v>0.010413812003288572</v>
      </c>
      <c r="M51" s="17">
        <f>VLOOKUP(R51,'[1]Sheet1'!$A$234:$Q$288,12,FALSE)/100</f>
        <v>0.00922874093605801</v>
      </c>
      <c r="N51" s="17">
        <f>VLOOKUP(R51,'[1]Sheet1'!$A$234:$Q$288,13,FALSE)/100</f>
        <v>0.0078125</v>
      </c>
      <c r="O51" s="17">
        <f>VLOOKUP(R51,'[1]Sheet1'!$A$234:$Q$288,14,FALSE)/100</f>
        <v>0.006976744186046511</v>
      </c>
      <c r="P51" s="17">
        <f>VLOOKUP(R51,'[1]Sheet1'!$A$234:$Q$288,15,FALSE)/100</f>
        <v>0</v>
      </c>
      <c r="Q51" s="243">
        <f>VLOOKUP(R51,'[1]Sheet1'!$A$234:$Q$288,16,FALSE)/100</f>
        <v>0.008119079837618401</v>
      </c>
      <c r="R51" s="73" t="s">
        <v>315</v>
      </c>
    </row>
    <row r="52" spans="1:18" ht="28.5">
      <c r="A52" s="206">
        <v>82</v>
      </c>
      <c r="B52" s="207" t="s">
        <v>83</v>
      </c>
      <c r="C52" s="16">
        <f>VLOOKUP(R52,'[1]Sheet1'!$A$234:$Q$288,2,FALSE)/100</f>
        <v>0</v>
      </c>
      <c r="D52" s="17">
        <f>VLOOKUP(R52,'[1]Sheet1'!$A$234:$Q$288,3,FALSE)/100</f>
        <v>0</v>
      </c>
      <c r="E52" s="17">
        <f>VLOOKUP(R52,'[1]Sheet1'!$A$234:$Q$288,4,FALSE)/100</f>
        <v>0</v>
      </c>
      <c r="F52" s="254">
        <f>VLOOKUP(R52,'[1]Sheet1'!$A$234:$Q$288,5,FALSE)/100</f>
        <v>0</v>
      </c>
      <c r="G52" s="243">
        <f>VLOOKUP(R52,'[1]Sheet1'!$A$234:$Q$288,6,FALSE)/100</f>
        <v>0</v>
      </c>
      <c r="H52" s="19">
        <f>VLOOKUP(R52,'[1]Sheet1'!$A$234:$Q$288,7,FALSE)/100</f>
        <v>0.00025348542458808617</v>
      </c>
      <c r="I52" s="17">
        <f>VLOOKUP(R52,'[1]Sheet1'!$A$234:$Q$288,8,FALSE)/100</f>
        <v>0.0001807991321641656</v>
      </c>
      <c r="J52" s="17">
        <f>VLOOKUP(R52,'[1]Sheet1'!$A$234:$Q$288,9,FALSE)/100</f>
        <v>0.0006920415224913494</v>
      </c>
      <c r="K52" s="17">
        <f>VLOOKUP(R52,'[1]Sheet1'!$A$234:$Q$288,10,FALSE)/100</f>
        <v>0</v>
      </c>
      <c r="L52" s="243">
        <f>VLOOKUP(R52,'[1]Sheet1'!$A$234:$Q$288,11,FALSE)/100</f>
        <v>0.0002740476842970677</v>
      </c>
      <c r="M52" s="17">
        <f>VLOOKUP(R52,'[1]Sheet1'!$A$234:$Q$288,12,FALSE)/100</f>
        <v>0.0006591957811470006</v>
      </c>
      <c r="N52" s="17">
        <f>VLOOKUP(R52,'[1]Sheet1'!$A$234:$Q$288,13,FALSE)/100</f>
        <v>0</v>
      </c>
      <c r="O52" s="17">
        <f>VLOOKUP(R52,'[1]Sheet1'!$A$234:$Q$288,14,FALSE)/100</f>
        <v>0</v>
      </c>
      <c r="P52" s="17">
        <f>VLOOKUP(R52,'[1]Sheet1'!$A$234:$Q$288,15,FALSE)/100</f>
        <v>0</v>
      </c>
      <c r="Q52" s="243">
        <f>VLOOKUP(R52,'[1]Sheet1'!$A$234:$Q$288,16,FALSE)/100</f>
        <v>0.0002255299954894001</v>
      </c>
      <c r="R52" s="73" t="s">
        <v>316</v>
      </c>
    </row>
    <row r="53" spans="1:18" ht="42.75">
      <c r="A53" s="206">
        <v>83</v>
      </c>
      <c r="B53" s="207" t="s">
        <v>84</v>
      </c>
      <c r="C53" s="16">
        <f>VLOOKUP(R53,'[1]Sheet1'!$A$234:$Q$288,2,FALSE)/100</f>
        <v>0.0039100684261974585</v>
      </c>
      <c r="D53" s="17">
        <f>VLOOKUP(R53,'[1]Sheet1'!$A$234:$Q$288,3,FALSE)/100</f>
        <v>0.005417956656346749</v>
      </c>
      <c r="E53" s="17">
        <f>VLOOKUP(R53,'[1]Sheet1'!$A$234:$Q$288,4,FALSE)/100</f>
        <v>0.0045871559633027525</v>
      </c>
      <c r="F53" s="254">
        <f>VLOOKUP(R53,'[1]Sheet1'!$A$234:$Q$288,5,FALSE)/100</f>
        <v>0</v>
      </c>
      <c r="G53" s="243">
        <f>VLOOKUP(R53,'[1]Sheet1'!$A$234:$Q$288,6,FALSE)/100</f>
        <v>0.004726270185112249</v>
      </c>
      <c r="H53" s="19">
        <f>VLOOKUP(R53,'[1]Sheet1'!$A$234:$Q$288,7,FALSE)/100</f>
        <v>0.0032953105196451204</v>
      </c>
      <c r="I53" s="17">
        <f>VLOOKUP(R53,'[1]Sheet1'!$A$234:$Q$288,8,FALSE)/100</f>
        <v>0.0048815765684324715</v>
      </c>
      <c r="J53" s="17">
        <f>VLOOKUP(R53,'[1]Sheet1'!$A$234:$Q$288,9,FALSE)/100</f>
        <v>0.0027681660899653974</v>
      </c>
      <c r="K53" s="17">
        <f>VLOOKUP(R53,'[1]Sheet1'!$A$234:$Q$288,10,FALSE)/100</f>
        <v>0</v>
      </c>
      <c r="L53" s="243">
        <f>VLOOKUP(R53,'[1]Sheet1'!$A$234:$Q$288,11,FALSE)/100</f>
        <v>0.004019366036356993</v>
      </c>
      <c r="M53" s="17">
        <f>VLOOKUP(R53,'[1]Sheet1'!$A$234:$Q$288,12,FALSE)/100</f>
        <v>0.005273566249176005</v>
      </c>
      <c r="N53" s="17">
        <f>VLOOKUP(R53,'[1]Sheet1'!$A$234:$Q$288,13,FALSE)/100</f>
        <v>0.00390625</v>
      </c>
      <c r="O53" s="17">
        <f>VLOOKUP(R53,'[1]Sheet1'!$A$234:$Q$288,14,FALSE)/100</f>
        <v>0.0011627906976744186</v>
      </c>
      <c r="P53" s="17">
        <f>VLOOKUP(R53,'[1]Sheet1'!$A$234:$Q$288,15,FALSE)/100</f>
        <v>0</v>
      </c>
      <c r="Q53" s="243">
        <f>VLOOKUP(R53,'[1]Sheet1'!$A$234:$Q$288,16,FALSE)/100</f>
        <v>0.0038340099233198015</v>
      </c>
      <c r="R53" s="73" t="s">
        <v>317</v>
      </c>
    </row>
    <row r="54" spans="1:18" ht="15">
      <c r="A54" s="206">
        <v>84</v>
      </c>
      <c r="B54" s="207" t="s">
        <v>85</v>
      </c>
      <c r="C54" s="16">
        <f>VLOOKUP(R54,'[1]Sheet1'!$A$234:$Q$288,2,FALSE)/100</f>
        <v>0.0039100684261974585</v>
      </c>
      <c r="D54" s="17">
        <f>VLOOKUP(R54,'[1]Sheet1'!$A$234:$Q$288,3,FALSE)/100</f>
        <v>0</v>
      </c>
      <c r="E54" s="17">
        <f>VLOOKUP(R54,'[1]Sheet1'!$A$234:$Q$288,4,FALSE)/100</f>
        <v>0</v>
      </c>
      <c r="F54" s="254">
        <f>VLOOKUP(R54,'[1]Sheet1'!$A$234:$Q$288,5,FALSE)/100</f>
        <v>0</v>
      </c>
      <c r="G54" s="243">
        <f>VLOOKUP(R54,'[1]Sheet1'!$A$234:$Q$288,6,FALSE)/100</f>
        <v>0.0015754233950374162</v>
      </c>
      <c r="H54" s="19">
        <f>VLOOKUP(R54,'[1]Sheet1'!$A$234:$Q$288,7,FALSE)/100</f>
        <v>0.003041825095057034</v>
      </c>
      <c r="I54" s="17">
        <f>VLOOKUP(R54,'[1]Sheet1'!$A$234:$Q$288,8,FALSE)/100</f>
        <v>0.002711986982462484</v>
      </c>
      <c r="J54" s="17">
        <f>VLOOKUP(R54,'[1]Sheet1'!$A$234:$Q$288,9,FALSE)/100</f>
        <v>0.0027681660899653974</v>
      </c>
      <c r="K54" s="17">
        <f>VLOOKUP(R54,'[1]Sheet1'!$A$234:$Q$288,10,FALSE)/100</f>
        <v>0</v>
      </c>
      <c r="L54" s="243">
        <f>VLOOKUP(R54,'[1]Sheet1'!$A$234:$Q$288,11,FALSE)/100</f>
        <v>0.0028318260710696996</v>
      </c>
      <c r="M54" s="17">
        <f>VLOOKUP(R54,'[1]Sheet1'!$A$234:$Q$288,12,FALSE)/100</f>
        <v>0.007910349373764008</v>
      </c>
      <c r="N54" s="17">
        <f>VLOOKUP(R54,'[1]Sheet1'!$A$234:$Q$288,13,FALSE)/100</f>
        <v>0.00537109375</v>
      </c>
      <c r="O54" s="17">
        <f>VLOOKUP(R54,'[1]Sheet1'!$A$234:$Q$288,14,FALSE)/100</f>
        <v>0.002325581395348837</v>
      </c>
      <c r="P54" s="17">
        <f>VLOOKUP(R54,'[1]Sheet1'!$A$234:$Q$288,15,FALSE)/100</f>
        <v>0</v>
      </c>
      <c r="Q54" s="243">
        <f>VLOOKUP(R54,'[1]Sheet1'!$A$234:$Q$288,16,FALSE)/100</f>
        <v>0.005638249887235002</v>
      </c>
      <c r="R54" s="73" t="s">
        <v>318</v>
      </c>
    </row>
    <row r="55" spans="1:18" ht="28.5">
      <c r="A55" s="206">
        <v>85</v>
      </c>
      <c r="B55" s="207" t="s">
        <v>86</v>
      </c>
      <c r="C55" s="16">
        <f>VLOOKUP(R55,'[1]Sheet1'!$A$234:$Q$288,2,FALSE)/100</f>
        <v>0.004887585532746823</v>
      </c>
      <c r="D55" s="17">
        <f>VLOOKUP(R55,'[1]Sheet1'!$A$234:$Q$288,3,FALSE)/100</f>
        <v>0.005417956656346749</v>
      </c>
      <c r="E55" s="17">
        <f>VLOOKUP(R55,'[1]Sheet1'!$A$234:$Q$288,4,FALSE)/100</f>
        <v>0.01376146788990826</v>
      </c>
      <c r="F55" s="254">
        <f>VLOOKUP(R55,'[1]Sheet1'!$A$234:$Q$288,5,FALSE)/100</f>
        <v>0</v>
      </c>
      <c r="G55" s="243">
        <f>VLOOKUP(R55,'[1]Sheet1'!$A$234:$Q$288,6,FALSE)/100</f>
        <v>0.005907837731390311</v>
      </c>
      <c r="H55" s="19">
        <f>VLOOKUP(R55,'[1]Sheet1'!$A$234:$Q$288,7,FALSE)/100</f>
        <v>0.003548795944233207</v>
      </c>
      <c r="I55" s="17">
        <f>VLOOKUP(R55,'[1]Sheet1'!$A$234:$Q$288,8,FALSE)/100</f>
        <v>0.0039775809076116435</v>
      </c>
      <c r="J55" s="17">
        <f>VLOOKUP(R55,'[1]Sheet1'!$A$234:$Q$288,9,FALSE)/100</f>
        <v>0.0027681660899653974</v>
      </c>
      <c r="K55" s="17">
        <f>VLOOKUP(R55,'[1]Sheet1'!$A$234:$Q$288,10,FALSE)/100</f>
        <v>0</v>
      </c>
      <c r="L55" s="243">
        <f>VLOOKUP(R55,'[1]Sheet1'!$A$234:$Q$288,11,FALSE)/100</f>
        <v>0.0036539691239609027</v>
      </c>
      <c r="M55" s="17">
        <f>VLOOKUP(R55,'[1]Sheet1'!$A$234:$Q$288,12,FALSE)/100</f>
        <v>0.0006591957811470006</v>
      </c>
      <c r="N55" s="17">
        <f>VLOOKUP(R55,'[1]Sheet1'!$A$234:$Q$288,13,FALSE)/100</f>
        <v>0.0029296875</v>
      </c>
      <c r="O55" s="17">
        <f>VLOOKUP(R55,'[1]Sheet1'!$A$234:$Q$288,14,FALSE)/100</f>
        <v>0.0034883720930232553</v>
      </c>
      <c r="P55" s="17">
        <f>VLOOKUP(R55,'[1]Sheet1'!$A$234:$Q$288,15,FALSE)/100</f>
        <v>0</v>
      </c>
      <c r="Q55" s="243">
        <f>VLOOKUP(R55,'[1]Sheet1'!$A$234:$Q$288,16,FALSE)/100</f>
        <v>0.0022552999548940008</v>
      </c>
      <c r="R55" s="73" t="s">
        <v>319</v>
      </c>
    </row>
    <row r="56" spans="1:18" ht="15">
      <c r="A56" s="206">
        <v>89</v>
      </c>
      <c r="B56" s="207" t="s">
        <v>87</v>
      </c>
      <c r="C56" s="16">
        <f>VLOOKUP(R56,'[1]Sheet1'!$A$234:$Q$288,2,FALSE)/100</f>
        <v>0.0019550342130987292</v>
      </c>
      <c r="D56" s="17">
        <f>VLOOKUP(R56,'[1]Sheet1'!$A$234:$Q$288,3,FALSE)/100</f>
        <v>0.0030959752321981426</v>
      </c>
      <c r="E56" s="17">
        <f>VLOOKUP(R56,'[1]Sheet1'!$A$234:$Q$288,4,FALSE)/100</f>
        <v>0</v>
      </c>
      <c r="F56" s="254">
        <f>VLOOKUP(R56,'[1]Sheet1'!$A$234:$Q$288,5,FALSE)/100</f>
        <v>0</v>
      </c>
      <c r="G56" s="243">
        <f>VLOOKUP(R56,'[1]Sheet1'!$A$234:$Q$288,6,FALSE)/100</f>
        <v>0.0023631350925561244</v>
      </c>
      <c r="H56" s="19">
        <f>VLOOKUP(R56,'[1]Sheet1'!$A$234:$Q$288,7,FALSE)/100</f>
        <v>0.0017743979721166034</v>
      </c>
      <c r="I56" s="17">
        <f>VLOOKUP(R56,'[1]Sheet1'!$A$234:$Q$288,8,FALSE)/100</f>
        <v>0.002711986982462484</v>
      </c>
      <c r="J56" s="17">
        <f>VLOOKUP(R56,'[1]Sheet1'!$A$234:$Q$288,9,FALSE)/100</f>
        <v>0.0027681660899653974</v>
      </c>
      <c r="K56" s="17">
        <f>VLOOKUP(R56,'[1]Sheet1'!$A$234:$Q$288,10,FALSE)/100</f>
        <v>0</v>
      </c>
      <c r="L56" s="243">
        <f>VLOOKUP(R56,'[1]Sheet1'!$A$234:$Q$288,11,FALSE)/100</f>
        <v>0.0023750799305745866</v>
      </c>
      <c r="M56" s="17">
        <f>VLOOKUP(R56,'[1]Sheet1'!$A$234:$Q$288,12,FALSE)/100</f>
        <v>0.001977587343441002</v>
      </c>
      <c r="N56" s="17">
        <f>VLOOKUP(R56,'[1]Sheet1'!$A$234:$Q$288,13,FALSE)/100</f>
        <v>0.00439453125</v>
      </c>
      <c r="O56" s="17">
        <f>VLOOKUP(R56,'[1]Sheet1'!$A$234:$Q$288,14,FALSE)/100</f>
        <v>0.0011627906976744186</v>
      </c>
      <c r="P56" s="17">
        <f>VLOOKUP(R56,'[1]Sheet1'!$A$234:$Q$288,15,FALSE)/100</f>
        <v>0</v>
      </c>
      <c r="Q56" s="243">
        <f>VLOOKUP(R56,'[1]Sheet1'!$A$234:$Q$288,16,FALSE)/100</f>
        <v>0.0029318899413622013</v>
      </c>
      <c r="R56" s="73" t="s">
        <v>320</v>
      </c>
    </row>
    <row r="57" spans="1:18" ht="15.75" thickBot="1">
      <c r="A57" s="210">
        <v>99</v>
      </c>
      <c r="B57" s="211" t="s">
        <v>88</v>
      </c>
      <c r="C57" s="20">
        <f>VLOOKUP(R57,'[1]Sheet1'!$A$234:$Q$288,2,FALSE)/100</f>
        <v>0.043010752688172046</v>
      </c>
      <c r="D57" s="21">
        <f>VLOOKUP(R57,'[1]Sheet1'!$A$234:$Q$288,3,FALSE)/100</f>
        <v>0.05882352941176469</v>
      </c>
      <c r="E57" s="21">
        <f>VLOOKUP(R57,'[1]Sheet1'!$A$234:$Q$288,4,FALSE)/100</f>
        <v>0.03669724770642202</v>
      </c>
      <c r="F57" s="255">
        <f>VLOOKUP(R57,'[1]Sheet1'!$A$234:$Q$288,5,FALSE)/100</f>
        <v>0.33333333333333326</v>
      </c>
      <c r="G57" s="244">
        <f>VLOOKUP(R57,'[1]Sheet1'!$A$234:$Q$288,6,FALSE)/100</f>
        <v>0.05120126033871603</v>
      </c>
      <c r="H57" s="23">
        <f>VLOOKUP(R57,'[1]Sheet1'!$A$234:$Q$288,7,FALSE)/100</f>
        <v>0.05931558935361217</v>
      </c>
      <c r="I57" s="21">
        <f>VLOOKUP(R57,'[1]Sheet1'!$A$234:$Q$288,8,FALSE)/100</f>
        <v>0.06327969625745797</v>
      </c>
      <c r="J57" s="21">
        <f>VLOOKUP(R57,'[1]Sheet1'!$A$234:$Q$288,9,FALSE)/100</f>
        <v>0.06643598615916955</v>
      </c>
      <c r="K57" s="21">
        <f>VLOOKUP(R57,'[1]Sheet1'!$A$234:$Q$288,10,FALSE)/100</f>
        <v>0.11538461538461538</v>
      </c>
      <c r="L57" s="244">
        <f>VLOOKUP(R57,'[1]Sheet1'!$A$234:$Q$288,11,FALSE)/100</f>
        <v>0.06239152279163241</v>
      </c>
      <c r="M57" s="21">
        <f>VLOOKUP(R57,'[1]Sheet1'!$A$234:$Q$288,12,FALSE)/100</f>
        <v>0.05603164139749506</v>
      </c>
      <c r="N57" s="21">
        <f>VLOOKUP(R57,'[1]Sheet1'!$A$234:$Q$288,13,FALSE)/100</f>
        <v>0.048828125</v>
      </c>
      <c r="O57" s="21">
        <f>VLOOKUP(R57,'[1]Sheet1'!$A$234:$Q$288,14,FALSE)/100</f>
        <v>0.044186046511627906</v>
      </c>
      <c r="P57" s="21">
        <f>VLOOKUP(R57,'[1]Sheet1'!$A$234:$Q$288,15,FALSE)/100</f>
        <v>0.1111111111111111</v>
      </c>
      <c r="Q57" s="244">
        <f>VLOOKUP(R57,'[1]Sheet1'!$A$234:$Q$288,16,FALSE)/100</f>
        <v>0.05051871898962562</v>
      </c>
      <c r="R57" s="73" t="s">
        <v>321</v>
      </c>
    </row>
    <row r="58" spans="1:18" ht="15.75" thickBot="1">
      <c r="A58" s="353" t="s">
        <v>89</v>
      </c>
      <c r="B58" s="354"/>
      <c r="C58" s="51">
        <f>VLOOKUP(R58,'[1]Sheet1'!$A$234:$Q$288,2,FALSE)/100</f>
        <v>1</v>
      </c>
      <c r="D58" s="52">
        <f>VLOOKUP(R58,'[1]Sheet1'!$A$234:$Q$288,3,FALSE)/100</f>
        <v>1</v>
      </c>
      <c r="E58" s="52">
        <f>VLOOKUP(R58,'[1]Sheet1'!$A$234:$Q$288,4,FALSE)/100</f>
        <v>1</v>
      </c>
      <c r="F58" s="297">
        <f>VLOOKUP(R58,'[1]Sheet1'!$A$234:$Q$288,5,FALSE)/100</f>
        <v>1</v>
      </c>
      <c r="G58" s="298">
        <f>VLOOKUP(R58,'[1]Sheet1'!$A$234:$Q$288,6,FALSE)/100</f>
        <v>1</v>
      </c>
      <c r="H58" s="299">
        <f>VLOOKUP(R58,'[1]Sheet1'!$A$234:$Q$288,7,FALSE)/100</f>
        <v>1</v>
      </c>
      <c r="I58" s="52">
        <f>VLOOKUP(R58,'[1]Sheet1'!$A$234:$Q$288,8,FALSE)/100</f>
        <v>1</v>
      </c>
      <c r="J58" s="52">
        <f>VLOOKUP(R58,'[1]Sheet1'!$A$234:$Q$288,9,FALSE)/100</f>
        <v>1</v>
      </c>
      <c r="K58" s="52">
        <f>VLOOKUP(R58,'[1]Sheet1'!$A$234:$Q$288,10,FALSE)/100</f>
        <v>1</v>
      </c>
      <c r="L58" s="298">
        <f>VLOOKUP(R58,'[1]Sheet1'!$A$234:$Q$288,11,FALSE)/100</f>
        <v>1</v>
      </c>
      <c r="M58" s="52">
        <f>VLOOKUP(R58,'[1]Sheet1'!$A$234:$Q$288,12,FALSE)/100</f>
        <v>1</v>
      </c>
      <c r="N58" s="52">
        <f>VLOOKUP(R58,'[1]Sheet1'!$A$234:$Q$288,13,FALSE)/100</f>
        <v>1</v>
      </c>
      <c r="O58" s="52">
        <f>VLOOKUP(R58,'[1]Sheet1'!$A$234:$Q$288,14,FALSE)/100</f>
        <v>1</v>
      </c>
      <c r="P58" s="52">
        <f>VLOOKUP(R58,'[1]Sheet1'!$A$234:$Q$288,15,FALSE)/100</f>
        <v>1</v>
      </c>
      <c r="Q58" s="298">
        <f>VLOOKUP(R58,'[1]Sheet1'!$A$234:$Q$288,16,FALSE)/100</f>
        <v>1</v>
      </c>
      <c r="R58" s="73" t="s">
        <v>116</v>
      </c>
    </row>
    <row r="59" spans="1:17" ht="15">
      <c r="A59" s="276"/>
      <c r="B59" s="88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ht="15">
      <c r="A60" s="89" t="s">
        <v>95</v>
      </c>
      <c r="B60" s="74"/>
      <c r="C60" s="74"/>
      <c r="D60" s="74"/>
      <c r="E60" s="74"/>
      <c r="F60" s="74"/>
      <c r="G60" s="14">
        <f>SUM(G6:G57)</f>
        <v>1</v>
      </c>
      <c r="H60" s="74"/>
      <c r="I60" s="74"/>
      <c r="J60" s="74"/>
      <c r="K60" s="74"/>
      <c r="L60" s="14">
        <f>SUM(L6:L57)</f>
        <v>0.9999999999999999</v>
      </c>
      <c r="M60" s="74"/>
      <c r="N60" s="74"/>
      <c r="O60" s="74"/>
      <c r="P60" s="74"/>
      <c r="Q60" s="73">
        <f>SUM(Q6:Q57)</f>
        <v>1.0000000000000002</v>
      </c>
    </row>
    <row r="61" spans="1:17" ht="15">
      <c r="A61" s="90" t="s">
        <v>96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</sheetData>
  <sheetProtection/>
  <mergeCells count="14">
    <mergeCell ref="H4:K4"/>
    <mergeCell ref="L4:L5"/>
    <mergeCell ref="M4:P4"/>
    <mergeCell ref="Q4:Q5"/>
    <mergeCell ref="A58:B58"/>
    <mergeCell ref="A1:Q1"/>
    <mergeCell ref="A2:A5"/>
    <mergeCell ref="B2:B5"/>
    <mergeCell ref="C2:Q2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5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6384" width="11.421875" style="69" customWidth="1"/>
  </cols>
  <sheetData>
    <row r="1" spans="1:12" ht="24.75" customHeight="1" thickBot="1" thickTop="1">
      <c r="A1" s="355" t="s">
        <v>424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19.5" customHeight="1" thickBot="1" thickTop="1">
      <c r="A2" s="385" t="s">
        <v>32</v>
      </c>
      <c r="B2" s="342" t="s">
        <v>33</v>
      </c>
      <c r="C2" s="379" t="s">
        <v>104</v>
      </c>
      <c r="D2" s="380"/>
      <c r="E2" s="380"/>
      <c r="F2" s="380"/>
      <c r="G2" s="380"/>
      <c r="H2" s="379" t="s">
        <v>105</v>
      </c>
      <c r="I2" s="380"/>
      <c r="J2" s="380"/>
      <c r="K2" s="380"/>
      <c r="L2" s="381"/>
    </row>
    <row r="3" spans="1:12" ht="19.5" customHeight="1" thickBot="1">
      <c r="A3" s="385"/>
      <c r="B3" s="343"/>
      <c r="C3" s="385" t="s">
        <v>103</v>
      </c>
      <c r="D3" s="399"/>
      <c r="E3" s="380"/>
      <c r="F3" s="380"/>
      <c r="G3" s="385" t="s">
        <v>89</v>
      </c>
      <c r="H3" s="385" t="s">
        <v>103</v>
      </c>
      <c r="I3" s="399"/>
      <c r="J3" s="380"/>
      <c r="K3" s="380"/>
      <c r="L3" s="397" t="s">
        <v>89</v>
      </c>
    </row>
    <row r="4" spans="1:12" ht="19.5" customHeight="1" thickBot="1">
      <c r="A4" s="385"/>
      <c r="B4" s="343"/>
      <c r="C4" s="6" t="s">
        <v>91</v>
      </c>
      <c r="D4" s="86" t="s">
        <v>92</v>
      </c>
      <c r="E4" s="86" t="s">
        <v>93</v>
      </c>
      <c r="F4" s="87" t="s">
        <v>94</v>
      </c>
      <c r="G4" s="374"/>
      <c r="H4" s="86" t="s">
        <v>91</v>
      </c>
      <c r="I4" s="86" t="s">
        <v>92</v>
      </c>
      <c r="J4" s="86" t="s">
        <v>93</v>
      </c>
      <c r="K4" s="86" t="s">
        <v>94</v>
      </c>
      <c r="L4" s="400"/>
    </row>
    <row r="5" spans="1:13" ht="15">
      <c r="A5" s="289" t="s">
        <v>36</v>
      </c>
      <c r="B5" s="203" t="s">
        <v>37</v>
      </c>
      <c r="C5" s="59">
        <f>_xlfn.IFERROR(VLOOKUP(M5,'[1]Sheet1'!$A$292:$P$343,12,FALSE),0)</f>
        <v>135</v>
      </c>
      <c r="D5" s="59">
        <f>_xlfn.IFERROR(VLOOKUP(M5,'[1]Sheet1'!$A$292:$P$343,13,FALSE),0)</f>
        <v>295</v>
      </c>
      <c r="E5" s="37">
        <f>_xlfn.IFERROR(VLOOKUP(M5,'[1]Sheet1'!$A$292:$P$344,14,FALSE),0)</f>
        <v>86</v>
      </c>
      <c r="F5" s="37">
        <f>_xlfn.IFERROR(VLOOKUP(M5,'[1]Sheet1'!$A$292:$P$343,15,FALSE),0)</f>
        <v>3</v>
      </c>
      <c r="G5" s="37">
        <f>_xlfn.IFERROR(VLOOKUP(M5,'[1]Sheet1'!$A$292:$P$343,16,FALSE),0)</f>
        <v>519</v>
      </c>
      <c r="H5" s="59">
        <f>_xlfn.IFERROR(VLOOKUP(M5,'[1]Sheet1'!$A$292:$P$343,7,FALSE),0)</f>
        <v>262</v>
      </c>
      <c r="I5" s="59">
        <f>_xlfn.IFERROR(VLOOKUP(M5,'[1]Sheet1'!$A$292:$P$343,8,FALSE),0)</f>
        <v>261</v>
      </c>
      <c r="J5" s="37">
        <f>_xlfn.IFERROR(VLOOKUP(M5,'[1]Sheet1'!$A$292:$P$343,9,FALSE),0)</f>
        <v>65</v>
      </c>
      <c r="K5" s="37">
        <f>_xlfn.IFERROR(VLOOKUP(M5,'[1]Sheet1'!$A$292:$P$343,10,FALSE),0)</f>
        <v>3</v>
      </c>
      <c r="L5" s="278">
        <f>_xlfn.IFERROR(VLOOKUP(M5,'[1]Sheet1'!$A$292:$Q$343,17,FALSE),0)</f>
        <v>1133</v>
      </c>
      <c r="M5" s="73" t="s">
        <v>270</v>
      </c>
    </row>
    <row r="6" spans="1:13" ht="15">
      <c r="A6" s="206">
        <v>10</v>
      </c>
      <c r="B6" s="207" t="s">
        <v>38</v>
      </c>
      <c r="C6" s="10">
        <f>_xlfn.IFERROR(VLOOKUP(M6,'[1]Sheet1'!$A$292:$P$343,12,FALSE),0)</f>
        <v>0</v>
      </c>
      <c r="D6" s="10">
        <f>_xlfn.IFERROR(VLOOKUP(M6,'[1]Sheet1'!$A$292:$P$343,13,FALSE),0)</f>
        <v>2</v>
      </c>
      <c r="E6" s="29">
        <f>_xlfn.IFERROR(VLOOKUP(M6,'[1]Sheet1'!$A$292:$P$344,14,FALSE),0)</f>
        <v>0</v>
      </c>
      <c r="F6" s="29">
        <f>_xlfn.IFERROR(VLOOKUP(M6,'[1]Sheet1'!$A$292:$P$343,15,FALSE),0)</f>
        <v>0</v>
      </c>
      <c r="G6" s="29">
        <f>_xlfn.IFERROR(VLOOKUP(M6,'[1]Sheet1'!$A$292:$P$343,16,FALSE),0)</f>
        <v>2</v>
      </c>
      <c r="H6" s="10">
        <f>_xlfn.IFERROR(VLOOKUP(M6,'[1]Sheet1'!$A$292:$P$343,7,FALSE),0)</f>
        <v>2</v>
      </c>
      <c r="I6" s="10">
        <f>_xlfn.IFERROR(VLOOKUP(M6,'[1]Sheet1'!$A$292:$P$343,8,FALSE),0)</f>
        <v>1</v>
      </c>
      <c r="J6" s="29">
        <f>_xlfn.IFERROR(VLOOKUP(M6,'[1]Sheet1'!$A$292:$P$343,9,FALSE),0)</f>
        <v>0</v>
      </c>
      <c r="K6" s="29">
        <f>_xlfn.IFERROR(VLOOKUP(M6,'[1]Sheet1'!$A$292:$P$343,10,FALSE),0)</f>
        <v>0</v>
      </c>
      <c r="L6" s="279">
        <f>_xlfn.IFERROR(VLOOKUP(M6,'[1]Sheet1'!$A$292:$Q$343,17,FALSE),0)</f>
        <v>5</v>
      </c>
      <c r="M6" s="73" t="s">
        <v>271</v>
      </c>
    </row>
    <row r="7" spans="1:13" ht="28.5">
      <c r="A7" s="206">
        <v>11</v>
      </c>
      <c r="B7" s="207" t="s">
        <v>39</v>
      </c>
      <c r="C7" s="10">
        <f>_xlfn.IFERROR(VLOOKUP(M7,'[1]Sheet1'!$A$292:$P$343,12,FALSE),0)</f>
        <v>0</v>
      </c>
      <c r="D7" s="10">
        <f>_xlfn.IFERROR(VLOOKUP(M7,'[1]Sheet1'!$A$292:$P$343,13,FALSE),0)</f>
        <v>1</v>
      </c>
      <c r="E7" s="29">
        <f>_xlfn.IFERROR(VLOOKUP(M7,'[1]Sheet1'!$A$292:$P$344,14,FALSE),0)</f>
        <v>0</v>
      </c>
      <c r="F7" s="29">
        <f>_xlfn.IFERROR(VLOOKUP(M7,'[1]Sheet1'!$A$292:$P$343,15,FALSE),0)</f>
        <v>0</v>
      </c>
      <c r="G7" s="29">
        <f>_xlfn.IFERROR(VLOOKUP(M7,'[1]Sheet1'!$A$292:$P$343,16,FALSE),0)</f>
        <v>1</v>
      </c>
      <c r="H7" s="10">
        <f>_xlfn.IFERROR(VLOOKUP(M7,'[1]Sheet1'!$A$292:$P$343,7,FALSE),0)</f>
        <v>0</v>
      </c>
      <c r="I7" s="10">
        <f>_xlfn.IFERROR(VLOOKUP(M7,'[1]Sheet1'!$A$292:$P$343,8,FALSE),0)</f>
        <v>0</v>
      </c>
      <c r="J7" s="29">
        <f>_xlfn.IFERROR(VLOOKUP(M7,'[1]Sheet1'!$A$292:$P$343,9,FALSE),0)</f>
        <v>0</v>
      </c>
      <c r="K7" s="29">
        <f>_xlfn.IFERROR(VLOOKUP(M7,'[1]Sheet1'!$A$292:$P$343,10,FALSE),0)</f>
        <v>0</v>
      </c>
      <c r="L7" s="279">
        <f>_xlfn.IFERROR(VLOOKUP(M7,'[1]Sheet1'!$A$292:$Q$343,17,FALSE),0)</f>
        <v>1</v>
      </c>
      <c r="M7" s="73" t="s">
        <v>272</v>
      </c>
    </row>
    <row r="8" spans="1:13" ht="15">
      <c r="A8" s="206">
        <v>12</v>
      </c>
      <c r="B8" s="207" t="s">
        <v>40</v>
      </c>
      <c r="C8" s="10">
        <f>_xlfn.IFERROR(VLOOKUP(M8,'[1]Sheet1'!$A$292:$P$343,12,FALSE),0)</f>
        <v>0</v>
      </c>
      <c r="D8" s="10">
        <f>_xlfn.IFERROR(VLOOKUP(M8,'[1]Sheet1'!$A$292:$P$343,13,FALSE),0)</f>
        <v>0</v>
      </c>
      <c r="E8" s="29">
        <f>_xlfn.IFERROR(VLOOKUP(M8,'[1]Sheet1'!$A$292:$P$344,14,FALSE),0)</f>
        <v>0</v>
      </c>
      <c r="F8" s="29">
        <f>_xlfn.IFERROR(VLOOKUP(M8,'[1]Sheet1'!$A$292:$P$343,15,FALSE),0)</f>
        <v>0</v>
      </c>
      <c r="G8" s="29">
        <f>_xlfn.IFERROR(VLOOKUP(M8,'[1]Sheet1'!$A$292:$P$343,16,FALSE),0)</f>
        <v>0</v>
      </c>
      <c r="H8" s="10">
        <f>_xlfn.IFERROR(VLOOKUP(M8,'[1]Sheet1'!$A$292:$P$343,7,FALSE),0)</f>
        <v>0</v>
      </c>
      <c r="I8" s="10">
        <f>_xlfn.IFERROR(VLOOKUP(M8,'[1]Sheet1'!$A$292:$P$343,8,FALSE),0)</f>
        <v>0</v>
      </c>
      <c r="J8" s="29">
        <f>_xlfn.IFERROR(VLOOKUP(M8,'[1]Sheet1'!$A$292:$P$343,9,FALSE),0)</f>
        <v>0</v>
      </c>
      <c r="K8" s="29">
        <f>_xlfn.IFERROR(VLOOKUP(M8,'[1]Sheet1'!$A$292:$P$343,10,FALSE),0)</f>
        <v>0</v>
      </c>
      <c r="L8" s="279">
        <f>_xlfn.IFERROR(VLOOKUP(M8,'[1]Sheet1'!$A$292:$Q$343,17,FALSE),0)</f>
        <v>0</v>
      </c>
      <c r="M8" s="73" t="s">
        <v>273</v>
      </c>
    </row>
    <row r="9" spans="1:13" ht="15">
      <c r="A9" s="206">
        <v>13</v>
      </c>
      <c r="B9" s="207" t="s">
        <v>41</v>
      </c>
      <c r="C9" s="10">
        <f>_xlfn.IFERROR(VLOOKUP(M9,'[1]Sheet1'!$A$292:$P$343,12,FALSE),0)</f>
        <v>0</v>
      </c>
      <c r="D9" s="10">
        <f>_xlfn.IFERROR(VLOOKUP(M9,'[1]Sheet1'!$A$292:$P$343,13,FALSE),0)</f>
        <v>0</v>
      </c>
      <c r="E9" s="29">
        <f>_xlfn.IFERROR(VLOOKUP(M9,'[1]Sheet1'!$A$292:$P$344,14,FALSE),0)</f>
        <v>0</v>
      </c>
      <c r="F9" s="29">
        <f>_xlfn.IFERROR(VLOOKUP(M9,'[1]Sheet1'!$A$292:$P$343,15,FALSE),0)</f>
        <v>0</v>
      </c>
      <c r="G9" s="29">
        <f>_xlfn.IFERROR(VLOOKUP(M9,'[1]Sheet1'!$A$292:$P$343,16,FALSE),0)</f>
        <v>0</v>
      </c>
      <c r="H9" s="10">
        <f>_xlfn.IFERROR(VLOOKUP(M9,'[1]Sheet1'!$A$292:$P$343,7,FALSE),0)</f>
        <v>0</v>
      </c>
      <c r="I9" s="10">
        <f>_xlfn.IFERROR(VLOOKUP(M9,'[1]Sheet1'!$A$292:$P$343,8,FALSE),0)</f>
        <v>0</v>
      </c>
      <c r="J9" s="29">
        <f>_xlfn.IFERROR(VLOOKUP(M9,'[1]Sheet1'!$A$292:$P$343,9,FALSE),0)</f>
        <v>0</v>
      </c>
      <c r="K9" s="29">
        <f>_xlfn.IFERROR(VLOOKUP(M9,'[1]Sheet1'!$A$292:$P$343,10,FALSE),0)</f>
        <v>0</v>
      </c>
      <c r="L9" s="279">
        <f>_xlfn.IFERROR(VLOOKUP(M9,'[1]Sheet1'!$A$292:$Q$343,17,FALSE),0)</f>
        <v>0</v>
      </c>
      <c r="M9" s="73" t="s">
        <v>274</v>
      </c>
    </row>
    <row r="10" spans="1:13" ht="15">
      <c r="A10" s="206">
        <v>14</v>
      </c>
      <c r="B10" s="207" t="s">
        <v>42</v>
      </c>
      <c r="C10" s="10">
        <f>_xlfn.IFERROR(VLOOKUP(M10,'[1]Sheet1'!$A$292:$P$343,12,FALSE),0)</f>
        <v>1</v>
      </c>
      <c r="D10" s="10">
        <f>_xlfn.IFERROR(VLOOKUP(M10,'[1]Sheet1'!$A$292:$P$343,13,FALSE),0)</f>
        <v>0</v>
      </c>
      <c r="E10" s="29">
        <f>_xlfn.IFERROR(VLOOKUP(M10,'[1]Sheet1'!$A$292:$P$344,14,FALSE),0)</f>
        <v>1</v>
      </c>
      <c r="F10" s="29">
        <f>_xlfn.IFERROR(VLOOKUP(M10,'[1]Sheet1'!$A$292:$P$343,15,FALSE),0)</f>
        <v>0</v>
      </c>
      <c r="G10" s="29">
        <f>_xlfn.IFERROR(VLOOKUP(M10,'[1]Sheet1'!$A$292:$P$343,16,FALSE),0)</f>
        <v>2</v>
      </c>
      <c r="H10" s="10">
        <f>_xlfn.IFERROR(VLOOKUP(M10,'[1]Sheet1'!$A$292:$P$343,7,FALSE),0)</f>
        <v>0</v>
      </c>
      <c r="I10" s="10">
        <f>_xlfn.IFERROR(VLOOKUP(M10,'[1]Sheet1'!$A$292:$P$343,8,FALSE),0)</f>
        <v>1</v>
      </c>
      <c r="J10" s="29">
        <f>_xlfn.IFERROR(VLOOKUP(M10,'[1]Sheet1'!$A$292:$P$343,9,FALSE),0)</f>
        <v>0</v>
      </c>
      <c r="K10" s="29">
        <f>_xlfn.IFERROR(VLOOKUP(M10,'[1]Sheet1'!$A$292:$P$343,10,FALSE),0)</f>
        <v>0</v>
      </c>
      <c r="L10" s="279">
        <f>_xlfn.IFERROR(VLOOKUP(M10,'[1]Sheet1'!$A$292:$Q$343,17,FALSE),0)</f>
        <v>3</v>
      </c>
      <c r="M10" s="73" t="s">
        <v>275</v>
      </c>
    </row>
    <row r="11" spans="1:13" ht="15">
      <c r="A11" s="206">
        <v>19</v>
      </c>
      <c r="B11" s="207" t="s">
        <v>43</v>
      </c>
      <c r="C11" s="10">
        <f>_xlfn.IFERROR(VLOOKUP(M11,'[1]Sheet1'!$A$292:$P$343,12,FALSE),0)</f>
        <v>3</v>
      </c>
      <c r="D11" s="10">
        <f>_xlfn.IFERROR(VLOOKUP(M11,'[1]Sheet1'!$A$292:$P$343,13,FALSE),0)</f>
        <v>4</v>
      </c>
      <c r="E11" s="29">
        <f>_xlfn.IFERROR(VLOOKUP(M11,'[1]Sheet1'!$A$292:$P$344,14,FALSE),0)</f>
        <v>1</v>
      </c>
      <c r="F11" s="29">
        <f>_xlfn.IFERROR(VLOOKUP(M11,'[1]Sheet1'!$A$292:$P$343,15,FALSE),0)</f>
        <v>0</v>
      </c>
      <c r="G11" s="29">
        <f>_xlfn.IFERROR(VLOOKUP(M11,'[1]Sheet1'!$A$292:$P$343,16,FALSE),0)</f>
        <v>8</v>
      </c>
      <c r="H11" s="10">
        <f>_xlfn.IFERROR(VLOOKUP(M11,'[1]Sheet1'!$A$292:$P$343,7,FALSE),0)</f>
        <v>5</v>
      </c>
      <c r="I11" s="10">
        <f>_xlfn.IFERROR(VLOOKUP(M11,'[1]Sheet1'!$A$292:$P$343,8,FALSE),0)</f>
        <v>3</v>
      </c>
      <c r="J11" s="29">
        <f>_xlfn.IFERROR(VLOOKUP(M11,'[1]Sheet1'!$A$292:$P$343,9,FALSE),0)</f>
        <v>3</v>
      </c>
      <c r="K11" s="29">
        <f>_xlfn.IFERROR(VLOOKUP(M11,'[1]Sheet1'!$A$292:$P$343,10,FALSE),0)</f>
        <v>0</v>
      </c>
      <c r="L11" s="279">
        <f>_xlfn.IFERROR(VLOOKUP(M11,'[1]Sheet1'!$A$292:$Q$343,17,FALSE),0)</f>
        <v>19</v>
      </c>
      <c r="M11" s="73" t="s">
        <v>276</v>
      </c>
    </row>
    <row r="12" spans="1:13" ht="28.5">
      <c r="A12" s="206">
        <v>20</v>
      </c>
      <c r="B12" s="207" t="s">
        <v>44</v>
      </c>
      <c r="C12" s="10">
        <f>_xlfn.IFERROR(VLOOKUP(M12,'[1]Sheet1'!$A$292:$P$343,12,FALSE),0)</f>
        <v>3</v>
      </c>
      <c r="D12" s="10">
        <f>_xlfn.IFERROR(VLOOKUP(M12,'[1]Sheet1'!$A$292:$P$343,13,FALSE),0)</f>
        <v>2</v>
      </c>
      <c r="E12" s="29">
        <f>_xlfn.IFERROR(VLOOKUP(M12,'[1]Sheet1'!$A$292:$P$344,14,FALSE),0)</f>
        <v>1</v>
      </c>
      <c r="F12" s="29">
        <f>_xlfn.IFERROR(VLOOKUP(M12,'[1]Sheet1'!$A$292:$P$343,15,FALSE),0)</f>
        <v>0</v>
      </c>
      <c r="G12" s="29">
        <f>_xlfn.IFERROR(VLOOKUP(M12,'[1]Sheet1'!$A$292:$P$343,16,FALSE),0)</f>
        <v>6</v>
      </c>
      <c r="H12" s="10">
        <f>_xlfn.IFERROR(VLOOKUP(M12,'[1]Sheet1'!$A$292:$P$343,7,FALSE),0)</f>
        <v>3</v>
      </c>
      <c r="I12" s="10">
        <f>_xlfn.IFERROR(VLOOKUP(M12,'[1]Sheet1'!$A$292:$P$343,8,FALSE),0)</f>
        <v>2</v>
      </c>
      <c r="J12" s="29">
        <f>_xlfn.IFERROR(VLOOKUP(M12,'[1]Sheet1'!$A$292:$P$343,9,FALSE),0)</f>
        <v>0</v>
      </c>
      <c r="K12" s="29">
        <f>_xlfn.IFERROR(VLOOKUP(M12,'[1]Sheet1'!$A$292:$P$343,10,FALSE),0)</f>
        <v>0</v>
      </c>
      <c r="L12" s="279">
        <f>_xlfn.IFERROR(VLOOKUP(M12,'[1]Sheet1'!$A$292:$Q$343,17,FALSE),0)</f>
        <v>11</v>
      </c>
      <c r="M12" s="73" t="s">
        <v>277</v>
      </c>
    </row>
    <row r="13" spans="1:13" ht="15">
      <c r="A13" s="206">
        <v>21</v>
      </c>
      <c r="B13" s="207" t="s">
        <v>45</v>
      </c>
      <c r="C13" s="10">
        <f>_xlfn.IFERROR(VLOOKUP(M13,'[1]Sheet1'!$A$292:$P$343,12,FALSE),0)</f>
        <v>3</v>
      </c>
      <c r="D13" s="10">
        <f>_xlfn.IFERROR(VLOOKUP(M13,'[1]Sheet1'!$A$292:$P$343,13,FALSE),0)</f>
        <v>0</v>
      </c>
      <c r="E13" s="29">
        <f>_xlfn.IFERROR(VLOOKUP(M13,'[1]Sheet1'!$A$292:$P$344,14,FALSE),0)</f>
        <v>0</v>
      </c>
      <c r="F13" s="29">
        <f>_xlfn.IFERROR(VLOOKUP(M13,'[1]Sheet1'!$A$292:$P$343,15,FALSE),0)</f>
        <v>0</v>
      </c>
      <c r="G13" s="29">
        <f>_xlfn.IFERROR(VLOOKUP(M13,'[1]Sheet1'!$A$292:$P$343,16,FALSE),0)</f>
        <v>3</v>
      </c>
      <c r="H13" s="10">
        <f>_xlfn.IFERROR(VLOOKUP(M13,'[1]Sheet1'!$A$292:$P$343,7,FALSE),0)</f>
        <v>0</v>
      </c>
      <c r="I13" s="10">
        <f>_xlfn.IFERROR(VLOOKUP(M13,'[1]Sheet1'!$A$292:$P$343,8,FALSE),0)</f>
        <v>1</v>
      </c>
      <c r="J13" s="29">
        <f>_xlfn.IFERROR(VLOOKUP(M13,'[1]Sheet1'!$A$292:$P$343,9,FALSE),0)</f>
        <v>0</v>
      </c>
      <c r="K13" s="29">
        <f>_xlfn.IFERROR(VLOOKUP(M13,'[1]Sheet1'!$A$292:$P$343,10,FALSE),0)</f>
        <v>0</v>
      </c>
      <c r="L13" s="279">
        <f>_xlfn.IFERROR(VLOOKUP(M13,'[1]Sheet1'!$A$292:$Q$343,17,FALSE),0)</f>
        <v>4</v>
      </c>
      <c r="M13" s="73" t="s">
        <v>278</v>
      </c>
    </row>
    <row r="14" spans="1:13" ht="15">
      <c r="A14" s="206">
        <v>22</v>
      </c>
      <c r="B14" s="207" t="s">
        <v>46</v>
      </c>
      <c r="C14" s="10">
        <f>_xlfn.IFERROR(VLOOKUP(M14,'[1]Sheet1'!$A$292:$P$343,12,FALSE),0)</f>
        <v>5</v>
      </c>
      <c r="D14" s="10">
        <f>_xlfn.IFERROR(VLOOKUP(M14,'[1]Sheet1'!$A$292:$P$343,13,FALSE),0)</f>
        <v>3</v>
      </c>
      <c r="E14" s="29">
        <f>_xlfn.IFERROR(VLOOKUP(M14,'[1]Sheet1'!$A$292:$P$344,14,FALSE),0)</f>
        <v>0</v>
      </c>
      <c r="F14" s="29">
        <f>_xlfn.IFERROR(VLOOKUP(M14,'[1]Sheet1'!$A$292:$P$343,15,FALSE),0)</f>
        <v>0</v>
      </c>
      <c r="G14" s="29">
        <f>_xlfn.IFERROR(VLOOKUP(M14,'[1]Sheet1'!$A$292:$P$343,16,FALSE),0)</f>
        <v>8</v>
      </c>
      <c r="H14" s="10">
        <f>_xlfn.IFERROR(VLOOKUP(M14,'[1]Sheet1'!$A$292:$P$343,7,FALSE),0)</f>
        <v>3</v>
      </c>
      <c r="I14" s="10">
        <f>_xlfn.IFERROR(VLOOKUP(M14,'[1]Sheet1'!$A$292:$P$343,8,FALSE),0)</f>
        <v>0</v>
      </c>
      <c r="J14" s="29">
        <f>_xlfn.IFERROR(VLOOKUP(M14,'[1]Sheet1'!$A$292:$P$343,9,FALSE),0)</f>
        <v>0</v>
      </c>
      <c r="K14" s="29">
        <f>_xlfn.IFERROR(VLOOKUP(M14,'[1]Sheet1'!$A$292:$P$343,10,FALSE),0)</f>
        <v>0</v>
      </c>
      <c r="L14" s="279">
        <f>_xlfn.IFERROR(VLOOKUP(M14,'[1]Sheet1'!$A$292:$Q$343,17,FALSE),0)</f>
        <v>11</v>
      </c>
      <c r="M14" s="73" t="s">
        <v>279</v>
      </c>
    </row>
    <row r="15" spans="1:13" ht="15">
      <c r="A15" s="206">
        <v>23</v>
      </c>
      <c r="B15" s="207" t="s">
        <v>47</v>
      </c>
      <c r="C15" s="10">
        <f>_xlfn.IFERROR(VLOOKUP(M15,'[1]Sheet1'!$A$292:$P$343,12,FALSE),0)</f>
        <v>3</v>
      </c>
      <c r="D15" s="10">
        <f>_xlfn.IFERROR(VLOOKUP(M15,'[1]Sheet1'!$A$292:$P$343,13,FALSE),0)</f>
        <v>0</v>
      </c>
      <c r="E15" s="29">
        <f>_xlfn.IFERROR(VLOOKUP(M15,'[1]Sheet1'!$A$292:$P$344,14,FALSE),0)</f>
        <v>0</v>
      </c>
      <c r="F15" s="29">
        <f>_xlfn.IFERROR(VLOOKUP(M15,'[1]Sheet1'!$A$292:$P$343,15,FALSE),0)</f>
        <v>0</v>
      </c>
      <c r="G15" s="29">
        <f>_xlfn.IFERROR(VLOOKUP(M15,'[1]Sheet1'!$A$292:$P$343,16,FALSE),0)</f>
        <v>3</v>
      </c>
      <c r="H15" s="10">
        <f>_xlfn.IFERROR(VLOOKUP(M15,'[1]Sheet1'!$A$292:$P$343,7,FALSE),0)</f>
        <v>1</v>
      </c>
      <c r="I15" s="10">
        <f>_xlfn.IFERROR(VLOOKUP(M15,'[1]Sheet1'!$A$292:$P$343,8,FALSE),0)</f>
        <v>0</v>
      </c>
      <c r="J15" s="29">
        <f>_xlfn.IFERROR(VLOOKUP(M15,'[1]Sheet1'!$A$292:$P$343,9,FALSE),0)</f>
        <v>0</v>
      </c>
      <c r="K15" s="29">
        <f>_xlfn.IFERROR(VLOOKUP(M15,'[1]Sheet1'!$A$292:$P$343,10,FALSE),0)</f>
        <v>0</v>
      </c>
      <c r="L15" s="279">
        <f>_xlfn.IFERROR(VLOOKUP(M15,'[1]Sheet1'!$A$292:$Q$343,17,FALSE),0)</f>
        <v>4</v>
      </c>
      <c r="M15" s="73" t="s">
        <v>280</v>
      </c>
    </row>
    <row r="16" spans="1:13" ht="15">
      <c r="A16" s="206">
        <v>24</v>
      </c>
      <c r="B16" s="207" t="s">
        <v>48</v>
      </c>
      <c r="C16" s="10">
        <f>_xlfn.IFERROR(VLOOKUP(M16,'[1]Sheet1'!$A$292:$P$343,12,FALSE),0)</f>
        <v>5</v>
      </c>
      <c r="D16" s="10">
        <f>_xlfn.IFERROR(VLOOKUP(M16,'[1]Sheet1'!$A$292:$P$343,13,FALSE),0)</f>
        <v>2</v>
      </c>
      <c r="E16" s="29">
        <f>_xlfn.IFERROR(VLOOKUP(M16,'[1]Sheet1'!$A$292:$P$344,14,FALSE),0)</f>
        <v>0</v>
      </c>
      <c r="F16" s="29">
        <f>_xlfn.IFERROR(VLOOKUP(M16,'[1]Sheet1'!$A$292:$P$343,15,FALSE),0)</f>
        <v>0</v>
      </c>
      <c r="G16" s="29">
        <f>_xlfn.IFERROR(VLOOKUP(M16,'[1]Sheet1'!$A$292:$P$343,16,FALSE),0)</f>
        <v>7</v>
      </c>
      <c r="H16" s="10">
        <f>_xlfn.IFERROR(VLOOKUP(M16,'[1]Sheet1'!$A$292:$P$343,7,FALSE),0)</f>
        <v>2</v>
      </c>
      <c r="I16" s="10">
        <f>_xlfn.IFERROR(VLOOKUP(M16,'[1]Sheet1'!$A$292:$P$343,8,FALSE),0)</f>
        <v>1</v>
      </c>
      <c r="J16" s="29">
        <f>_xlfn.IFERROR(VLOOKUP(M16,'[1]Sheet1'!$A$292:$P$343,9,FALSE),0)</f>
        <v>0</v>
      </c>
      <c r="K16" s="29">
        <f>_xlfn.IFERROR(VLOOKUP(M16,'[1]Sheet1'!$A$292:$P$343,10,FALSE),0)</f>
        <v>0</v>
      </c>
      <c r="L16" s="279">
        <f>_xlfn.IFERROR(VLOOKUP(M16,'[1]Sheet1'!$A$292:$Q$343,17,FALSE),0)</f>
        <v>10</v>
      </c>
      <c r="M16" s="73" t="s">
        <v>281</v>
      </c>
    </row>
    <row r="17" spans="1:13" ht="15">
      <c r="A17" s="206">
        <v>29</v>
      </c>
      <c r="B17" s="207" t="s">
        <v>49</v>
      </c>
      <c r="C17" s="10">
        <f>_xlfn.IFERROR(VLOOKUP(M17,'[1]Sheet1'!$A$292:$P$343,12,FALSE),0)</f>
        <v>2</v>
      </c>
      <c r="D17" s="10">
        <f>_xlfn.IFERROR(VLOOKUP(M17,'[1]Sheet1'!$A$292:$P$343,13,FALSE),0)</f>
        <v>0</v>
      </c>
      <c r="E17" s="29">
        <f>_xlfn.IFERROR(VLOOKUP(M17,'[1]Sheet1'!$A$292:$P$344,14,FALSE),0)</f>
        <v>0</v>
      </c>
      <c r="F17" s="29">
        <f>_xlfn.IFERROR(VLOOKUP(M17,'[1]Sheet1'!$A$292:$P$343,15,FALSE),0)</f>
        <v>0</v>
      </c>
      <c r="G17" s="29">
        <f>_xlfn.IFERROR(VLOOKUP(M17,'[1]Sheet1'!$A$292:$P$343,16,FALSE),0)</f>
        <v>2</v>
      </c>
      <c r="H17" s="10">
        <f>_xlfn.IFERROR(VLOOKUP(M17,'[1]Sheet1'!$A$292:$P$343,7,FALSE),0)</f>
        <v>1</v>
      </c>
      <c r="I17" s="10">
        <f>_xlfn.IFERROR(VLOOKUP(M17,'[1]Sheet1'!$A$292:$P$343,8,FALSE),0)</f>
        <v>1</v>
      </c>
      <c r="J17" s="29">
        <f>_xlfn.IFERROR(VLOOKUP(M17,'[1]Sheet1'!$A$292:$P$343,9,FALSE),0)</f>
        <v>0</v>
      </c>
      <c r="K17" s="29">
        <f>_xlfn.IFERROR(VLOOKUP(M17,'[1]Sheet1'!$A$292:$P$343,10,FALSE),0)</f>
        <v>0</v>
      </c>
      <c r="L17" s="279">
        <f>_xlfn.IFERROR(VLOOKUP(M17,'[1]Sheet1'!$A$292:$Q$343,17,FALSE),0)</f>
        <v>4</v>
      </c>
      <c r="M17" s="73" t="s">
        <v>282</v>
      </c>
    </row>
    <row r="18" spans="1:13" ht="28.5">
      <c r="A18" s="206">
        <v>30</v>
      </c>
      <c r="B18" s="207" t="s">
        <v>50</v>
      </c>
      <c r="C18" s="10">
        <f>_xlfn.IFERROR(VLOOKUP(M18,'[1]Sheet1'!$A$292:$P$343,12,FALSE),0)</f>
        <v>17</v>
      </c>
      <c r="D18" s="10">
        <f>_xlfn.IFERROR(VLOOKUP(M18,'[1]Sheet1'!$A$292:$P$343,13,FALSE),0)</f>
        <v>31</v>
      </c>
      <c r="E18" s="29">
        <f>_xlfn.IFERROR(VLOOKUP(M18,'[1]Sheet1'!$A$292:$P$344,14,FALSE),0)</f>
        <v>11</v>
      </c>
      <c r="F18" s="29">
        <f>_xlfn.IFERROR(VLOOKUP(M18,'[1]Sheet1'!$A$292:$P$343,15,FALSE),0)</f>
        <v>0</v>
      </c>
      <c r="G18" s="29">
        <f>_xlfn.IFERROR(VLOOKUP(M18,'[1]Sheet1'!$A$292:$P$343,16,FALSE),0)</f>
        <v>59</v>
      </c>
      <c r="H18" s="10">
        <f>_xlfn.IFERROR(VLOOKUP(M18,'[1]Sheet1'!$A$292:$P$343,7,FALSE),0)</f>
        <v>22</v>
      </c>
      <c r="I18" s="10">
        <f>_xlfn.IFERROR(VLOOKUP(M18,'[1]Sheet1'!$A$292:$P$343,8,FALSE),0)</f>
        <v>18</v>
      </c>
      <c r="J18" s="29">
        <f>_xlfn.IFERROR(VLOOKUP(M18,'[1]Sheet1'!$A$292:$P$343,9,FALSE),0)</f>
        <v>6</v>
      </c>
      <c r="K18" s="29">
        <f>_xlfn.IFERROR(VLOOKUP(M18,'[1]Sheet1'!$A$292:$P$343,10,FALSE),0)</f>
        <v>0</v>
      </c>
      <c r="L18" s="279">
        <f>_xlfn.IFERROR(VLOOKUP(M18,'[1]Sheet1'!$A$292:$Q$343,17,FALSE),0)</f>
        <v>106</v>
      </c>
      <c r="M18" s="73" t="s">
        <v>283</v>
      </c>
    </row>
    <row r="19" spans="1:13" ht="15">
      <c r="A19" s="206">
        <v>31</v>
      </c>
      <c r="B19" s="207" t="s">
        <v>51</v>
      </c>
      <c r="C19" s="10">
        <f>_xlfn.IFERROR(VLOOKUP(M19,'[1]Sheet1'!$A$292:$P$343,12,FALSE),0)</f>
        <v>2</v>
      </c>
      <c r="D19" s="10">
        <f>_xlfn.IFERROR(VLOOKUP(M19,'[1]Sheet1'!$A$292:$P$343,13,FALSE),0)</f>
        <v>5</v>
      </c>
      <c r="E19" s="29">
        <f>_xlfn.IFERROR(VLOOKUP(M19,'[1]Sheet1'!$A$292:$P$344,14,FALSE),0)</f>
        <v>0</v>
      </c>
      <c r="F19" s="29">
        <f>_xlfn.IFERROR(VLOOKUP(M19,'[1]Sheet1'!$A$292:$P$343,15,FALSE),0)</f>
        <v>0</v>
      </c>
      <c r="G19" s="29">
        <f>_xlfn.IFERROR(VLOOKUP(M19,'[1]Sheet1'!$A$292:$P$343,16,FALSE),0)</f>
        <v>7</v>
      </c>
      <c r="H19" s="10">
        <f>_xlfn.IFERROR(VLOOKUP(M19,'[1]Sheet1'!$A$292:$P$343,7,FALSE),0)</f>
        <v>1</v>
      </c>
      <c r="I19" s="10">
        <f>_xlfn.IFERROR(VLOOKUP(M19,'[1]Sheet1'!$A$292:$P$343,8,FALSE),0)</f>
        <v>2</v>
      </c>
      <c r="J19" s="29">
        <f>_xlfn.IFERROR(VLOOKUP(M19,'[1]Sheet1'!$A$292:$P$343,9,FALSE),0)</f>
        <v>1</v>
      </c>
      <c r="K19" s="29">
        <f>_xlfn.IFERROR(VLOOKUP(M19,'[1]Sheet1'!$A$292:$P$343,10,FALSE),0)</f>
        <v>0</v>
      </c>
      <c r="L19" s="279">
        <f>_xlfn.IFERROR(VLOOKUP(M19,'[1]Sheet1'!$A$292:$Q$343,17,FALSE),0)</f>
        <v>11</v>
      </c>
      <c r="M19" s="73" t="s">
        <v>284</v>
      </c>
    </row>
    <row r="20" spans="1:13" ht="28.5">
      <c r="A20" s="206">
        <v>32</v>
      </c>
      <c r="B20" s="207" t="s">
        <v>52</v>
      </c>
      <c r="C20" s="10">
        <f>_xlfn.IFERROR(VLOOKUP(M20,'[1]Sheet1'!$A$292:$P$343,12,FALSE),0)</f>
        <v>4</v>
      </c>
      <c r="D20" s="10">
        <f>_xlfn.IFERROR(VLOOKUP(M20,'[1]Sheet1'!$A$292:$P$343,13,FALSE),0)</f>
        <v>1</v>
      </c>
      <c r="E20" s="29">
        <f>_xlfn.IFERROR(VLOOKUP(M20,'[1]Sheet1'!$A$292:$P$344,14,FALSE),0)</f>
        <v>0</v>
      </c>
      <c r="F20" s="29">
        <f>_xlfn.IFERROR(VLOOKUP(M20,'[1]Sheet1'!$A$292:$P$343,15,FALSE),0)</f>
        <v>0</v>
      </c>
      <c r="G20" s="29">
        <f>_xlfn.IFERROR(VLOOKUP(M20,'[1]Sheet1'!$A$292:$P$343,16,FALSE),0)</f>
        <v>5</v>
      </c>
      <c r="H20" s="10">
        <f>_xlfn.IFERROR(VLOOKUP(M20,'[1]Sheet1'!$A$292:$P$343,7,FALSE),0)</f>
        <v>4</v>
      </c>
      <c r="I20" s="10">
        <f>_xlfn.IFERROR(VLOOKUP(M20,'[1]Sheet1'!$A$292:$P$343,8,FALSE),0)</f>
        <v>2</v>
      </c>
      <c r="J20" s="29">
        <f>_xlfn.IFERROR(VLOOKUP(M20,'[1]Sheet1'!$A$292:$P$343,9,FALSE),0)</f>
        <v>0</v>
      </c>
      <c r="K20" s="29">
        <f>_xlfn.IFERROR(VLOOKUP(M20,'[1]Sheet1'!$A$292:$P$343,10,FALSE),0)</f>
        <v>0</v>
      </c>
      <c r="L20" s="279">
        <f>_xlfn.IFERROR(VLOOKUP(M20,'[1]Sheet1'!$A$292:$Q$343,17,FALSE),0)</f>
        <v>11</v>
      </c>
      <c r="M20" s="73" t="s">
        <v>285</v>
      </c>
    </row>
    <row r="21" spans="1:13" ht="15">
      <c r="A21" s="206">
        <v>33</v>
      </c>
      <c r="B21" s="207" t="s">
        <v>53</v>
      </c>
      <c r="C21" s="10">
        <f>_xlfn.IFERROR(VLOOKUP(M21,'[1]Sheet1'!$A$292:$P$343,12,FALSE),0)</f>
        <v>26</v>
      </c>
      <c r="D21" s="10">
        <f>_xlfn.IFERROR(VLOOKUP(M21,'[1]Sheet1'!$A$292:$P$343,13,FALSE),0)</f>
        <v>33</v>
      </c>
      <c r="E21" s="29">
        <f>_xlfn.IFERROR(VLOOKUP(M21,'[1]Sheet1'!$A$292:$P$344,14,FALSE),0)</f>
        <v>8</v>
      </c>
      <c r="F21" s="29">
        <f>_xlfn.IFERROR(VLOOKUP(M21,'[1]Sheet1'!$A$292:$P$343,15,FALSE),0)</f>
        <v>0</v>
      </c>
      <c r="G21" s="29">
        <f>_xlfn.IFERROR(VLOOKUP(M21,'[1]Sheet1'!$A$292:$P$343,16,FALSE),0)</f>
        <v>67</v>
      </c>
      <c r="H21" s="10">
        <f>_xlfn.IFERROR(VLOOKUP(M21,'[1]Sheet1'!$A$292:$P$343,7,FALSE),0)</f>
        <v>16</v>
      </c>
      <c r="I21" s="10">
        <f>_xlfn.IFERROR(VLOOKUP(M21,'[1]Sheet1'!$A$292:$P$343,8,FALSE),0)</f>
        <v>20</v>
      </c>
      <c r="J21" s="29">
        <f>_xlfn.IFERROR(VLOOKUP(M21,'[1]Sheet1'!$A$292:$P$343,9,FALSE),0)</f>
        <v>4</v>
      </c>
      <c r="K21" s="29">
        <f>_xlfn.IFERROR(VLOOKUP(M21,'[1]Sheet1'!$A$292:$P$343,10,FALSE),0)</f>
        <v>0</v>
      </c>
      <c r="L21" s="279">
        <f>_xlfn.IFERROR(VLOOKUP(M21,'[1]Sheet1'!$A$292:$Q$343,17,FALSE),0)</f>
        <v>107</v>
      </c>
      <c r="M21" s="73" t="s">
        <v>286</v>
      </c>
    </row>
    <row r="22" spans="1:13" ht="15">
      <c r="A22" s="206">
        <v>34</v>
      </c>
      <c r="B22" s="207" t="s">
        <v>54</v>
      </c>
      <c r="C22" s="10">
        <f>_xlfn.IFERROR(VLOOKUP(M22,'[1]Sheet1'!$A$292:$P$343,12,FALSE),0)</f>
        <v>22</v>
      </c>
      <c r="D22" s="10">
        <f>_xlfn.IFERROR(VLOOKUP(M22,'[1]Sheet1'!$A$292:$P$343,13,FALSE),0)</f>
        <v>20</v>
      </c>
      <c r="E22" s="29">
        <f>_xlfn.IFERROR(VLOOKUP(M22,'[1]Sheet1'!$A$292:$P$344,14,FALSE),0)</f>
        <v>10</v>
      </c>
      <c r="F22" s="29">
        <f>_xlfn.IFERROR(VLOOKUP(M22,'[1]Sheet1'!$A$292:$P$343,15,FALSE),0)</f>
        <v>0</v>
      </c>
      <c r="G22" s="29">
        <f>_xlfn.IFERROR(VLOOKUP(M22,'[1]Sheet1'!$A$292:$P$343,16,FALSE),0)</f>
        <v>52</v>
      </c>
      <c r="H22" s="10">
        <f>_xlfn.IFERROR(VLOOKUP(M22,'[1]Sheet1'!$A$292:$P$343,7,FALSE),0)</f>
        <v>32</v>
      </c>
      <c r="I22" s="10">
        <f>_xlfn.IFERROR(VLOOKUP(M22,'[1]Sheet1'!$A$292:$P$343,8,FALSE),0)</f>
        <v>20</v>
      </c>
      <c r="J22" s="29">
        <f>_xlfn.IFERROR(VLOOKUP(M22,'[1]Sheet1'!$A$292:$P$343,9,FALSE),0)</f>
        <v>4</v>
      </c>
      <c r="K22" s="29">
        <f>_xlfn.IFERROR(VLOOKUP(M22,'[1]Sheet1'!$A$292:$P$343,10,FALSE),0)</f>
        <v>0</v>
      </c>
      <c r="L22" s="279">
        <f>_xlfn.IFERROR(VLOOKUP(M22,'[1]Sheet1'!$A$292:$Q$343,17,FALSE),0)</f>
        <v>111</v>
      </c>
      <c r="M22" s="73" t="s">
        <v>287</v>
      </c>
    </row>
    <row r="23" spans="1:13" ht="15">
      <c r="A23" s="206">
        <v>35</v>
      </c>
      <c r="B23" s="207" t="s">
        <v>55</v>
      </c>
      <c r="C23" s="10">
        <f>_xlfn.IFERROR(VLOOKUP(M23,'[1]Sheet1'!$A$292:$P$343,12,FALSE),0)</f>
        <v>64</v>
      </c>
      <c r="D23" s="10">
        <f>_xlfn.IFERROR(VLOOKUP(M23,'[1]Sheet1'!$A$292:$P$343,13,FALSE),0)</f>
        <v>108</v>
      </c>
      <c r="E23" s="29">
        <f>_xlfn.IFERROR(VLOOKUP(M23,'[1]Sheet1'!$A$292:$P$344,14,FALSE),0)</f>
        <v>24</v>
      </c>
      <c r="F23" s="29">
        <f>_xlfn.IFERROR(VLOOKUP(M23,'[1]Sheet1'!$A$292:$P$343,15,FALSE),0)</f>
        <v>0</v>
      </c>
      <c r="G23" s="29">
        <f>_xlfn.IFERROR(VLOOKUP(M23,'[1]Sheet1'!$A$292:$P$343,16,FALSE),0)</f>
        <v>196</v>
      </c>
      <c r="H23" s="10">
        <f>_xlfn.IFERROR(VLOOKUP(M23,'[1]Sheet1'!$A$292:$P$343,7,FALSE),0)</f>
        <v>82</v>
      </c>
      <c r="I23" s="10">
        <f>_xlfn.IFERROR(VLOOKUP(M23,'[1]Sheet1'!$A$292:$P$343,8,FALSE),0)</f>
        <v>58</v>
      </c>
      <c r="J23" s="29">
        <f>_xlfn.IFERROR(VLOOKUP(M23,'[1]Sheet1'!$A$292:$P$343,9,FALSE),0)</f>
        <v>20</v>
      </c>
      <c r="K23" s="29">
        <f>_xlfn.IFERROR(VLOOKUP(M23,'[1]Sheet1'!$A$292:$P$343,10,FALSE),0)</f>
        <v>0</v>
      </c>
      <c r="L23" s="279">
        <f>_xlfn.IFERROR(VLOOKUP(M23,'[1]Sheet1'!$A$292:$Q$343,17,FALSE),0)</f>
        <v>359</v>
      </c>
      <c r="M23" s="73" t="s">
        <v>288</v>
      </c>
    </row>
    <row r="24" spans="1:13" ht="15">
      <c r="A24" s="206">
        <v>39</v>
      </c>
      <c r="B24" s="207" t="s">
        <v>56</v>
      </c>
      <c r="C24" s="10">
        <f>_xlfn.IFERROR(VLOOKUP(M24,'[1]Sheet1'!$A$292:$P$343,12,FALSE),0)</f>
        <v>4</v>
      </c>
      <c r="D24" s="10">
        <f>_xlfn.IFERROR(VLOOKUP(M24,'[1]Sheet1'!$A$292:$P$343,13,FALSE),0)</f>
        <v>8</v>
      </c>
      <c r="E24" s="29">
        <f>_xlfn.IFERROR(VLOOKUP(M24,'[1]Sheet1'!$A$292:$P$344,14,FALSE),0)</f>
        <v>1</v>
      </c>
      <c r="F24" s="29">
        <f>_xlfn.IFERROR(VLOOKUP(M24,'[1]Sheet1'!$A$292:$P$343,15,FALSE),0)</f>
        <v>0</v>
      </c>
      <c r="G24" s="29">
        <f>_xlfn.IFERROR(VLOOKUP(M24,'[1]Sheet1'!$A$292:$P$343,16,FALSE),0)</f>
        <v>13</v>
      </c>
      <c r="H24" s="10">
        <f>_xlfn.IFERROR(VLOOKUP(M24,'[1]Sheet1'!$A$292:$P$343,7,FALSE),0)</f>
        <v>13</v>
      </c>
      <c r="I24" s="10">
        <f>_xlfn.IFERROR(VLOOKUP(M24,'[1]Sheet1'!$A$292:$P$343,8,FALSE),0)</f>
        <v>9</v>
      </c>
      <c r="J24" s="29">
        <f>_xlfn.IFERROR(VLOOKUP(M24,'[1]Sheet1'!$A$292:$P$343,9,FALSE),0)</f>
        <v>3</v>
      </c>
      <c r="K24" s="29">
        <f>_xlfn.IFERROR(VLOOKUP(M24,'[1]Sheet1'!$A$292:$P$343,10,FALSE),0)</f>
        <v>0</v>
      </c>
      <c r="L24" s="279">
        <f>_xlfn.IFERROR(VLOOKUP(M24,'[1]Sheet1'!$A$292:$Q$343,17,FALSE),0)</f>
        <v>41</v>
      </c>
      <c r="M24" s="73" t="s">
        <v>289</v>
      </c>
    </row>
    <row r="25" spans="1:13" ht="28.5">
      <c r="A25" s="206">
        <v>40</v>
      </c>
      <c r="B25" s="207" t="s">
        <v>57</v>
      </c>
      <c r="C25" s="10">
        <f>_xlfn.IFERROR(VLOOKUP(M25,'[1]Sheet1'!$A$292:$P$343,12,FALSE),0)</f>
        <v>151</v>
      </c>
      <c r="D25" s="10">
        <f>_xlfn.IFERROR(VLOOKUP(M25,'[1]Sheet1'!$A$292:$P$343,13,FALSE),0)</f>
        <v>275</v>
      </c>
      <c r="E25" s="29">
        <f>_xlfn.IFERROR(VLOOKUP(M25,'[1]Sheet1'!$A$292:$P$344,14,FALSE),0)</f>
        <v>95</v>
      </c>
      <c r="F25" s="29">
        <f>_xlfn.IFERROR(VLOOKUP(M25,'[1]Sheet1'!$A$292:$P$343,15,FALSE),0)</f>
        <v>1</v>
      </c>
      <c r="G25" s="29">
        <f>_xlfn.IFERROR(VLOOKUP(M25,'[1]Sheet1'!$A$292:$P$343,16,FALSE),0)</f>
        <v>522</v>
      </c>
      <c r="H25" s="10">
        <f>_xlfn.IFERROR(VLOOKUP(M25,'[1]Sheet1'!$A$292:$P$343,7,FALSE),0)</f>
        <v>225</v>
      </c>
      <c r="I25" s="10">
        <f>_xlfn.IFERROR(VLOOKUP(M25,'[1]Sheet1'!$A$292:$P$343,8,FALSE),0)</f>
        <v>222</v>
      </c>
      <c r="J25" s="29">
        <f>_xlfn.IFERROR(VLOOKUP(M25,'[1]Sheet1'!$A$292:$P$343,9,FALSE),0)</f>
        <v>60</v>
      </c>
      <c r="K25" s="29">
        <f>_xlfn.IFERROR(VLOOKUP(M25,'[1]Sheet1'!$A$292:$P$343,10,FALSE),0)</f>
        <v>0</v>
      </c>
      <c r="L25" s="279">
        <f>_xlfn.IFERROR(VLOOKUP(M25,'[1]Sheet1'!$A$292:$Q$343,17,FALSE),0)</f>
        <v>1047</v>
      </c>
      <c r="M25" s="73" t="s">
        <v>290</v>
      </c>
    </row>
    <row r="26" spans="1:13" ht="28.5">
      <c r="A26" s="206">
        <v>41</v>
      </c>
      <c r="B26" s="207" t="s">
        <v>58</v>
      </c>
      <c r="C26" s="10">
        <f>_xlfn.IFERROR(VLOOKUP(M26,'[1]Sheet1'!$A$292:$P$343,12,FALSE),0)</f>
        <v>5</v>
      </c>
      <c r="D26" s="10">
        <f>_xlfn.IFERROR(VLOOKUP(M26,'[1]Sheet1'!$A$292:$P$343,13,FALSE),0)</f>
        <v>7</v>
      </c>
      <c r="E26" s="29">
        <f>_xlfn.IFERROR(VLOOKUP(M26,'[1]Sheet1'!$A$292:$P$344,14,FALSE),0)</f>
        <v>2</v>
      </c>
      <c r="F26" s="29">
        <f>_xlfn.IFERROR(VLOOKUP(M26,'[1]Sheet1'!$A$292:$P$343,15,FALSE),0)</f>
        <v>0</v>
      </c>
      <c r="G26" s="29">
        <f>_xlfn.IFERROR(VLOOKUP(M26,'[1]Sheet1'!$A$292:$P$343,16,FALSE),0)</f>
        <v>14</v>
      </c>
      <c r="H26" s="10">
        <f>_xlfn.IFERROR(VLOOKUP(M26,'[1]Sheet1'!$A$292:$P$343,7,FALSE),0)</f>
        <v>12</v>
      </c>
      <c r="I26" s="10">
        <f>_xlfn.IFERROR(VLOOKUP(M26,'[1]Sheet1'!$A$292:$P$343,8,FALSE),0)</f>
        <v>1</v>
      </c>
      <c r="J26" s="29">
        <f>_xlfn.IFERROR(VLOOKUP(M26,'[1]Sheet1'!$A$292:$P$343,9,FALSE),0)</f>
        <v>3</v>
      </c>
      <c r="K26" s="29">
        <f>_xlfn.IFERROR(VLOOKUP(M26,'[1]Sheet1'!$A$292:$P$343,10,FALSE),0)</f>
        <v>0</v>
      </c>
      <c r="L26" s="279">
        <f>_xlfn.IFERROR(VLOOKUP(M26,'[1]Sheet1'!$A$292:$Q$343,17,FALSE),0)</f>
        <v>30</v>
      </c>
      <c r="M26" s="73" t="s">
        <v>291</v>
      </c>
    </row>
    <row r="27" spans="1:13" ht="28.5">
      <c r="A27" s="206">
        <v>42</v>
      </c>
      <c r="B27" s="207" t="s">
        <v>59</v>
      </c>
      <c r="C27" s="10">
        <f>_xlfn.IFERROR(VLOOKUP(M27,'[1]Sheet1'!$A$292:$P$343,12,FALSE),0)</f>
        <v>1052</v>
      </c>
      <c r="D27" s="10">
        <f>_xlfn.IFERROR(VLOOKUP(M27,'[1]Sheet1'!$A$292:$P$343,13,FALSE),0)</f>
        <v>2045</v>
      </c>
      <c r="E27" s="29">
        <f>_xlfn.IFERROR(VLOOKUP(M27,'[1]Sheet1'!$A$292:$P$344,14,FALSE),0)</f>
        <v>639</v>
      </c>
      <c r="F27" s="29">
        <f>_xlfn.IFERROR(VLOOKUP(M27,'[1]Sheet1'!$A$292:$P$343,15,FALSE),0)</f>
        <v>6</v>
      </c>
      <c r="G27" s="29">
        <f>_xlfn.IFERROR(VLOOKUP(M27,'[1]Sheet1'!$A$292:$P$343,16,FALSE),0)</f>
        <v>3742</v>
      </c>
      <c r="H27" s="10">
        <f>_xlfn.IFERROR(VLOOKUP(M27,'[1]Sheet1'!$A$292:$P$343,7,FALSE),0)</f>
        <v>1427</v>
      </c>
      <c r="I27" s="10">
        <f>_xlfn.IFERROR(VLOOKUP(M27,'[1]Sheet1'!$A$292:$P$343,8,FALSE),0)</f>
        <v>1525</v>
      </c>
      <c r="J27" s="29">
        <f>_xlfn.IFERROR(VLOOKUP(M27,'[1]Sheet1'!$A$292:$P$343,9,FALSE),0)</f>
        <v>399</v>
      </c>
      <c r="K27" s="29">
        <f>_xlfn.IFERROR(VLOOKUP(M27,'[1]Sheet1'!$A$292:$P$343,10,FALSE),0)</f>
        <v>5</v>
      </c>
      <c r="L27" s="279">
        <f>_xlfn.IFERROR(VLOOKUP(M27,'[1]Sheet1'!$A$292:$Q$343,17,FALSE),0)</f>
        <v>7181</v>
      </c>
      <c r="M27" s="73" t="s">
        <v>292</v>
      </c>
    </row>
    <row r="28" spans="1:13" ht="28.5">
      <c r="A28" s="206">
        <v>43</v>
      </c>
      <c r="B28" s="207" t="s">
        <v>60</v>
      </c>
      <c r="C28" s="10">
        <f>_xlfn.IFERROR(VLOOKUP(M28,'[1]Sheet1'!$A$292:$P$343,12,FALSE),0)</f>
        <v>4</v>
      </c>
      <c r="D28" s="10">
        <f>_xlfn.IFERROR(VLOOKUP(M28,'[1]Sheet1'!$A$292:$P$343,13,FALSE),0)</f>
        <v>6</v>
      </c>
      <c r="E28" s="29">
        <f>_xlfn.IFERROR(VLOOKUP(M28,'[1]Sheet1'!$A$292:$P$344,14,FALSE),0)</f>
        <v>0</v>
      </c>
      <c r="F28" s="29">
        <f>_xlfn.IFERROR(VLOOKUP(M28,'[1]Sheet1'!$A$292:$P$343,15,FALSE),0)</f>
        <v>0</v>
      </c>
      <c r="G28" s="29">
        <f>_xlfn.IFERROR(VLOOKUP(M28,'[1]Sheet1'!$A$292:$P$343,16,FALSE),0)</f>
        <v>10</v>
      </c>
      <c r="H28" s="10">
        <f>_xlfn.IFERROR(VLOOKUP(M28,'[1]Sheet1'!$A$292:$P$343,7,FALSE),0)</f>
        <v>3</v>
      </c>
      <c r="I28" s="10">
        <f>_xlfn.IFERROR(VLOOKUP(M28,'[1]Sheet1'!$A$292:$P$343,8,FALSE),0)</f>
        <v>2</v>
      </c>
      <c r="J28" s="29">
        <f>_xlfn.IFERROR(VLOOKUP(M28,'[1]Sheet1'!$A$292:$P$343,9,FALSE),0)</f>
        <v>1</v>
      </c>
      <c r="K28" s="29">
        <f>_xlfn.IFERROR(VLOOKUP(M28,'[1]Sheet1'!$A$292:$P$343,10,FALSE),0)</f>
        <v>0</v>
      </c>
      <c r="L28" s="279">
        <f>_xlfn.IFERROR(VLOOKUP(M28,'[1]Sheet1'!$A$292:$Q$343,17,FALSE),0)</f>
        <v>18</v>
      </c>
      <c r="M28" s="73" t="s">
        <v>293</v>
      </c>
    </row>
    <row r="29" spans="1:13" ht="15">
      <c r="A29" s="206">
        <v>44</v>
      </c>
      <c r="B29" s="207" t="s">
        <v>61</v>
      </c>
      <c r="C29" s="10">
        <f>_xlfn.IFERROR(VLOOKUP(M29,'[1]Sheet1'!$A$292:$P$343,12,FALSE),0)</f>
        <v>22</v>
      </c>
      <c r="D29" s="10">
        <f>_xlfn.IFERROR(VLOOKUP(M29,'[1]Sheet1'!$A$292:$P$343,13,FALSE),0)</f>
        <v>41</v>
      </c>
      <c r="E29" s="29">
        <f>_xlfn.IFERROR(VLOOKUP(M29,'[1]Sheet1'!$A$292:$P$344,14,FALSE),0)</f>
        <v>7</v>
      </c>
      <c r="F29" s="29">
        <f>_xlfn.IFERROR(VLOOKUP(M29,'[1]Sheet1'!$A$292:$P$343,15,FALSE),0)</f>
        <v>0</v>
      </c>
      <c r="G29" s="29">
        <f>_xlfn.IFERROR(VLOOKUP(M29,'[1]Sheet1'!$A$292:$P$343,16,FALSE),0)</f>
        <v>70</v>
      </c>
      <c r="H29" s="10">
        <f>_xlfn.IFERROR(VLOOKUP(M29,'[1]Sheet1'!$A$292:$P$343,7,FALSE),0)</f>
        <v>20</v>
      </c>
      <c r="I29" s="10">
        <f>_xlfn.IFERROR(VLOOKUP(M29,'[1]Sheet1'!$A$292:$P$343,8,FALSE),0)</f>
        <v>25</v>
      </c>
      <c r="J29" s="29">
        <f>_xlfn.IFERROR(VLOOKUP(M29,'[1]Sheet1'!$A$292:$P$343,9,FALSE),0)</f>
        <v>5</v>
      </c>
      <c r="K29" s="29">
        <f>_xlfn.IFERROR(VLOOKUP(M29,'[1]Sheet1'!$A$292:$P$343,10,FALSE),0)</f>
        <v>0</v>
      </c>
      <c r="L29" s="279">
        <f>_xlfn.IFERROR(VLOOKUP(M29,'[1]Sheet1'!$A$292:$Q$343,17,FALSE),0)</f>
        <v>120</v>
      </c>
      <c r="M29" s="73" t="s">
        <v>294</v>
      </c>
    </row>
    <row r="30" spans="1:13" ht="15">
      <c r="A30" s="206">
        <v>45</v>
      </c>
      <c r="B30" s="207" t="s">
        <v>62</v>
      </c>
      <c r="C30" s="10">
        <f>_xlfn.IFERROR(VLOOKUP(M30,'[1]Sheet1'!$A$292:$P$343,12,FALSE),0)</f>
        <v>3</v>
      </c>
      <c r="D30" s="10">
        <f>_xlfn.IFERROR(VLOOKUP(M30,'[1]Sheet1'!$A$292:$P$343,13,FALSE),0)</f>
        <v>3</v>
      </c>
      <c r="E30" s="29">
        <f>_xlfn.IFERROR(VLOOKUP(M30,'[1]Sheet1'!$A$292:$P$344,14,FALSE),0)</f>
        <v>0</v>
      </c>
      <c r="F30" s="29">
        <f>_xlfn.IFERROR(VLOOKUP(M30,'[1]Sheet1'!$A$292:$P$343,15,FALSE),0)</f>
        <v>0</v>
      </c>
      <c r="G30" s="29">
        <f>_xlfn.IFERROR(VLOOKUP(M30,'[1]Sheet1'!$A$292:$P$343,16,FALSE),0)</f>
        <v>6</v>
      </c>
      <c r="H30" s="10">
        <f>_xlfn.IFERROR(VLOOKUP(M30,'[1]Sheet1'!$A$292:$P$343,7,FALSE),0)</f>
        <v>2</v>
      </c>
      <c r="I30" s="10">
        <f>_xlfn.IFERROR(VLOOKUP(M30,'[1]Sheet1'!$A$292:$P$343,8,FALSE),0)</f>
        <v>5</v>
      </c>
      <c r="J30" s="29">
        <f>_xlfn.IFERROR(VLOOKUP(M30,'[1]Sheet1'!$A$292:$P$343,9,FALSE),0)</f>
        <v>0</v>
      </c>
      <c r="K30" s="29">
        <f>_xlfn.IFERROR(VLOOKUP(M30,'[1]Sheet1'!$A$292:$P$343,10,FALSE),0)</f>
        <v>0</v>
      </c>
      <c r="L30" s="279">
        <f>_xlfn.IFERROR(VLOOKUP(M30,'[1]Sheet1'!$A$292:$Q$343,17,FALSE),0)</f>
        <v>13</v>
      </c>
      <c r="M30" s="73" t="s">
        <v>295</v>
      </c>
    </row>
    <row r="31" spans="1:13" ht="15">
      <c r="A31" s="206">
        <v>49</v>
      </c>
      <c r="B31" s="207" t="s">
        <v>63</v>
      </c>
      <c r="C31" s="10">
        <f>_xlfn.IFERROR(VLOOKUP(M31,'[1]Sheet1'!$A$292:$P$343,12,FALSE),0)</f>
        <v>13</v>
      </c>
      <c r="D31" s="10">
        <f>_xlfn.IFERROR(VLOOKUP(M31,'[1]Sheet1'!$A$292:$P$343,13,FALSE),0)</f>
        <v>28</v>
      </c>
      <c r="E31" s="29">
        <f>_xlfn.IFERROR(VLOOKUP(M31,'[1]Sheet1'!$A$292:$P$344,14,FALSE),0)</f>
        <v>12</v>
      </c>
      <c r="F31" s="29">
        <f>_xlfn.IFERROR(VLOOKUP(M31,'[1]Sheet1'!$A$292:$P$343,15,FALSE),0)</f>
        <v>0</v>
      </c>
      <c r="G31" s="29">
        <f>_xlfn.IFERROR(VLOOKUP(M31,'[1]Sheet1'!$A$292:$P$343,16,FALSE),0)</f>
        <v>53</v>
      </c>
      <c r="H31" s="10">
        <f>_xlfn.IFERROR(VLOOKUP(M31,'[1]Sheet1'!$A$292:$P$343,7,FALSE),0)</f>
        <v>27</v>
      </c>
      <c r="I31" s="10">
        <f>_xlfn.IFERROR(VLOOKUP(M31,'[1]Sheet1'!$A$292:$P$343,8,FALSE),0)</f>
        <v>29</v>
      </c>
      <c r="J31" s="29">
        <f>_xlfn.IFERROR(VLOOKUP(M31,'[1]Sheet1'!$A$292:$P$343,9,FALSE),0)</f>
        <v>7</v>
      </c>
      <c r="K31" s="29">
        <f>_xlfn.IFERROR(VLOOKUP(M31,'[1]Sheet1'!$A$292:$P$343,10,FALSE),0)</f>
        <v>0</v>
      </c>
      <c r="L31" s="279">
        <f>_xlfn.IFERROR(VLOOKUP(M31,'[1]Sheet1'!$A$292:$Q$343,17,FALSE),0)</f>
        <v>117</v>
      </c>
      <c r="M31" s="73" t="s">
        <v>296</v>
      </c>
    </row>
    <row r="32" spans="1:13" ht="15">
      <c r="A32" s="206">
        <v>50</v>
      </c>
      <c r="B32" s="207" t="s">
        <v>64</v>
      </c>
      <c r="C32" s="10">
        <f>_xlfn.IFERROR(VLOOKUP(M32,'[1]Sheet1'!$A$292:$P$343,12,FALSE),0)</f>
        <v>88</v>
      </c>
      <c r="D32" s="10">
        <f>_xlfn.IFERROR(VLOOKUP(M32,'[1]Sheet1'!$A$292:$P$343,13,FALSE),0)</f>
        <v>198</v>
      </c>
      <c r="E32" s="29">
        <f>_xlfn.IFERROR(VLOOKUP(M32,'[1]Sheet1'!$A$292:$P$344,14,FALSE),0)</f>
        <v>57</v>
      </c>
      <c r="F32" s="29">
        <f>_xlfn.IFERROR(VLOOKUP(M32,'[1]Sheet1'!$A$292:$P$343,15,FALSE),0)</f>
        <v>0</v>
      </c>
      <c r="G32" s="29">
        <f>_xlfn.IFERROR(VLOOKUP(M32,'[1]Sheet1'!$A$292:$P$343,16,FALSE),0)</f>
        <v>343</v>
      </c>
      <c r="H32" s="10">
        <f>_xlfn.IFERROR(VLOOKUP(M32,'[1]Sheet1'!$A$292:$P$343,7,FALSE),0)</f>
        <v>178</v>
      </c>
      <c r="I32" s="10">
        <f>_xlfn.IFERROR(VLOOKUP(M32,'[1]Sheet1'!$A$292:$P$343,8,FALSE),0)</f>
        <v>178</v>
      </c>
      <c r="J32" s="29">
        <f>_xlfn.IFERROR(VLOOKUP(M32,'[1]Sheet1'!$A$292:$P$343,9,FALSE),0)</f>
        <v>62</v>
      </c>
      <c r="K32" s="29">
        <f>_xlfn.IFERROR(VLOOKUP(M32,'[1]Sheet1'!$A$292:$P$343,10,FALSE),0)</f>
        <v>1</v>
      </c>
      <c r="L32" s="279">
        <f>_xlfn.IFERROR(VLOOKUP(M32,'[1]Sheet1'!$A$292:$Q$343,17,FALSE),0)</f>
        <v>768</v>
      </c>
      <c r="M32" s="73" t="s">
        <v>297</v>
      </c>
    </row>
    <row r="33" spans="1:13" ht="15">
      <c r="A33" s="206">
        <v>51</v>
      </c>
      <c r="B33" s="207" t="s">
        <v>65</v>
      </c>
      <c r="C33" s="10">
        <f>_xlfn.IFERROR(VLOOKUP(M33,'[1]Sheet1'!$A$292:$P$343,12,FALSE),0)</f>
        <v>28</v>
      </c>
      <c r="D33" s="10">
        <f>_xlfn.IFERROR(VLOOKUP(M33,'[1]Sheet1'!$A$292:$P$343,13,FALSE),0)</f>
        <v>76</v>
      </c>
      <c r="E33" s="29">
        <f>_xlfn.IFERROR(VLOOKUP(M33,'[1]Sheet1'!$A$292:$P$344,14,FALSE),0)</f>
        <v>32</v>
      </c>
      <c r="F33" s="29">
        <f>_xlfn.IFERROR(VLOOKUP(M33,'[1]Sheet1'!$A$292:$P$343,15,FALSE),0)</f>
        <v>0</v>
      </c>
      <c r="G33" s="29">
        <f>_xlfn.IFERROR(VLOOKUP(M33,'[1]Sheet1'!$A$292:$P$343,16,FALSE),0)</f>
        <v>136</v>
      </c>
      <c r="H33" s="10">
        <f>_xlfn.IFERROR(VLOOKUP(M33,'[1]Sheet1'!$A$292:$P$343,7,FALSE),0)</f>
        <v>88</v>
      </c>
      <c r="I33" s="10">
        <f>_xlfn.IFERROR(VLOOKUP(M33,'[1]Sheet1'!$A$292:$P$343,8,FALSE),0)</f>
        <v>71</v>
      </c>
      <c r="J33" s="29">
        <f>_xlfn.IFERROR(VLOOKUP(M33,'[1]Sheet1'!$A$292:$P$343,9,FALSE),0)</f>
        <v>25</v>
      </c>
      <c r="K33" s="29">
        <f>_xlfn.IFERROR(VLOOKUP(M33,'[1]Sheet1'!$A$292:$P$343,10,FALSE),0)</f>
        <v>0</v>
      </c>
      <c r="L33" s="279">
        <f>_xlfn.IFERROR(VLOOKUP(M33,'[1]Sheet1'!$A$292:$Q$343,17,FALSE),0)</f>
        <v>321</v>
      </c>
      <c r="M33" s="73" t="s">
        <v>298</v>
      </c>
    </row>
    <row r="34" spans="1:13" ht="15">
      <c r="A34" s="206">
        <v>52</v>
      </c>
      <c r="B34" s="207" t="s">
        <v>66</v>
      </c>
      <c r="C34" s="10">
        <f>_xlfn.IFERROR(VLOOKUP(M34,'[1]Sheet1'!$A$292:$P$343,12,FALSE),0)</f>
        <v>275</v>
      </c>
      <c r="D34" s="10">
        <f>_xlfn.IFERROR(VLOOKUP(M34,'[1]Sheet1'!$A$292:$P$343,13,FALSE),0)</f>
        <v>484</v>
      </c>
      <c r="E34" s="29">
        <f>_xlfn.IFERROR(VLOOKUP(M34,'[1]Sheet1'!$A$292:$P$344,14,FALSE),0)</f>
        <v>145</v>
      </c>
      <c r="F34" s="29">
        <f>_xlfn.IFERROR(VLOOKUP(M34,'[1]Sheet1'!$A$292:$P$343,15,FALSE),0)</f>
        <v>0</v>
      </c>
      <c r="G34" s="29">
        <f>_xlfn.IFERROR(VLOOKUP(M34,'[1]Sheet1'!$A$292:$P$343,16,FALSE),0)</f>
        <v>904</v>
      </c>
      <c r="H34" s="10">
        <f>_xlfn.IFERROR(VLOOKUP(M34,'[1]Sheet1'!$A$292:$P$343,7,FALSE),0)</f>
        <v>352</v>
      </c>
      <c r="I34" s="10">
        <f>_xlfn.IFERROR(VLOOKUP(M34,'[1]Sheet1'!$A$292:$P$343,8,FALSE),0)</f>
        <v>392</v>
      </c>
      <c r="J34" s="29">
        <f>_xlfn.IFERROR(VLOOKUP(M34,'[1]Sheet1'!$A$292:$P$343,9,FALSE),0)</f>
        <v>131</v>
      </c>
      <c r="K34" s="29">
        <f>_xlfn.IFERROR(VLOOKUP(M34,'[1]Sheet1'!$A$292:$P$343,10,FALSE),0)</f>
        <v>0</v>
      </c>
      <c r="L34" s="279">
        <f>_xlfn.IFERROR(VLOOKUP(M34,'[1]Sheet1'!$A$292:$Q$343,17,FALSE),0)</f>
        <v>1792</v>
      </c>
      <c r="M34" s="73" t="s">
        <v>299</v>
      </c>
    </row>
    <row r="35" spans="1:13" ht="15">
      <c r="A35" s="206">
        <v>59</v>
      </c>
      <c r="B35" s="207" t="s">
        <v>67</v>
      </c>
      <c r="C35" s="10">
        <f>_xlfn.IFERROR(VLOOKUP(M35,'[1]Sheet1'!$A$292:$P$343,12,FALSE),0)</f>
        <v>21</v>
      </c>
      <c r="D35" s="10">
        <f>_xlfn.IFERROR(VLOOKUP(M35,'[1]Sheet1'!$A$292:$P$343,13,FALSE),0)</f>
        <v>25</v>
      </c>
      <c r="E35" s="29">
        <f>_xlfn.IFERROR(VLOOKUP(M35,'[1]Sheet1'!$A$292:$P$344,14,FALSE),0)</f>
        <v>9</v>
      </c>
      <c r="F35" s="29">
        <f>_xlfn.IFERROR(VLOOKUP(M35,'[1]Sheet1'!$A$292:$P$343,15,FALSE),0)</f>
        <v>0</v>
      </c>
      <c r="G35" s="29">
        <f>_xlfn.IFERROR(VLOOKUP(M35,'[1]Sheet1'!$A$292:$P$343,16,FALSE),0)</f>
        <v>55</v>
      </c>
      <c r="H35" s="10">
        <f>_xlfn.IFERROR(VLOOKUP(M35,'[1]Sheet1'!$A$292:$P$343,7,FALSE),0)</f>
        <v>39</v>
      </c>
      <c r="I35" s="10">
        <f>_xlfn.IFERROR(VLOOKUP(M35,'[1]Sheet1'!$A$292:$P$343,8,FALSE),0)</f>
        <v>25</v>
      </c>
      <c r="J35" s="29">
        <f>_xlfn.IFERROR(VLOOKUP(M35,'[1]Sheet1'!$A$292:$P$343,9,FALSE),0)</f>
        <v>9</v>
      </c>
      <c r="K35" s="29">
        <f>_xlfn.IFERROR(VLOOKUP(M35,'[1]Sheet1'!$A$292:$P$343,10,FALSE),0)</f>
        <v>0</v>
      </c>
      <c r="L35" s="279">
        <f>_xlfn.IFERROR(VLOOKUP(M35,'[1]Sheet1'!$A$292:$Q$343,17,FALSE),0)</f>
        <v>132</v>
      </c>
      <c r="M35" s="73" t="s">
        <v>300</v>
      </c>
    </row>
    <row r="36" spans="1:13" ht="28.5">
      <c r="A36" s="206">
        <v>60</v>
      </c>
      <c r="B36" s="207" t="s">
        <v>68</v>
      </c>
      <c r="C36" s="10">
        <f>_xlfn.IFERROR(VLOOKUP(M36,'[1]Sheet1'!$A$292:$P$343,12,FALSE),0)</f>
        <v>7</v>
      </c>
      <c r="D36" s="10">
        <f>_xlfn.IFERROR(VLOOKUP(M36,'[1]Sheet1'!$A$292:$P$343,13,FALSE),0)</f>
        <v>17</v>
      </c>
      <c r="E36" s="29">
        <f>_xlfn.IFERROR(VLOOKUP(M36,'[1]Sheet1'!$A$292:$P$344,14,FALSE),0)</f>
        <v>4</v>
      </c>
      <c r="F36" s="29">
        <f>_xlfn.IFERROR(VLOOKUP(M36,'[1]Sheet1'!$A$292:$P$343,15,FALSE),0)</f>
        <v>0</v>
      </c>
      <c r="G36" s="29">
        <f>_xlfn.IFERROR(VLOOKUP(M36,'[1]Sheet1'!$A$292:$P$343,16,FALSE),0)</f>
        <v>28</v>
      </c>
      <c r="H36" s="10">
        <f>_xlfn.IFERROR(VLOOKUP(M36,'[1]Sheet1'!$A$292:$P$343,7,FALSE),0)</f>
        <v>18</v>
      </c>
      <c r="I36" s="10">
        <f>_xlfn.IFERROR(VLOOKUP(M36,'[1]Sheet1'!$A$292:$P$343,8,FALSE),0)</f>
        <v>21</v>
      </c>
      <c r="J36" s="29">
        <f>_xlfn.IFERROR(VLOOKUP(M36,'[1]Sheet1'!$A$292:$P$343,9,FALSE),0)</f>
        <v>4</v>
      </c>
      <c r="K36" s="29">
        <f>_xlfn.IFERROR(VLOOKUP(M36,'[1]Sheet1'!$A$292:$P$343,10,FALSE),0)</f>
        <v>0</v>
      </c>
      <c r="L36" s="279">
        <f>_xlfn.IFERROR(VLOOKUP(M36,'[1]Sheet1'!$A$292:$Q$343,17,FALSE),0)</f>
        <v>72</v>
      </c>
      <c r="M36" s="73" t="s">
        <v>301</v>
      </c>
    </row>
    <row r="37" spans="1:13" ht="15">
      <c r="A37" s="206">
        <v>61</v>
      </c>
      <c r="B37" s="207" t="s">
        <v>69</v>
      </c>
      <c r="C37" s="10">
        <f>_xlfn.IFERROR(VLOOKUP(M37,'[1]Sheet1'!$A$292:$P$343,12,FALSE),0)</f>
        <v>0</v>
      </c>
      <c r="D37" s="10">
        <f>_xlfn.IFERROR(VLOOKUP(M37,'[1]Sheet1'!$A$292:$P$343,13,FALSE),0)</f>
        <v>2</v>
      </c>
      <c r="E37" s="29">
        <f>_xlfn.IFERROR(VLOOKUP(M37,'[1]Sheet1'!$A$292:$P$344,14,FALSE),0)</f>
        <v>0</v>
      </c>
      <c r="F37" s="29">
        <f>_xlfn.IFERROR(VLOOKUP(M37,'[1]Sheet1'!$A$292:$P$343,15,FALSE),0)</f>
        <v>0</v>
      </c>
      <c r="G37" s="29">
        <f>_xlfn.IFERROR(VLOOKUP(M37,'[1]Sheet1'!$A$292:$P$343,16,FALSE),0)</f>
        <v>2</v>
      </c>
      <c r="H37" s="10">
        <f>_xlfn.IFERROR(VLOOKUP(M37,'[1]Sheet1'!$A$292:$P$343,7,FALSE),0)</f>
        <v>2</v>
      </c>
      <c r="I37" s="10">
        <f>_xlfn.IFERROR(VLOOKUP(M37,'[1]Sheet1'!$A$292:$P$343,8,FALSE),0)</f>
        <v>0</v>
      </c>
      <c r="J37" s="29">
        <f>_xlfn.IFERROR(VLOOKUP(M37,'[1]Sheet1'!$A$292:$P$343,9,FALSE),0)</f>
        <v>0</v>
      </c>
      <c r="K37" s="29">
        <f>_xlfn.IFERROR(VLOOKUP(M37,'[1]Sheet1'!$A$292:$P$343,10,FALSE),0)</f>
        <v>0</v>
      </c>
      <c r="L37" s="279">
        <f>_xlfn.IFERROR(VLOOKUP(M37,'[1]Sheet1'!$A$292:$Q$343,17,FALSE),0)</f>
        <v>4</v>
      </c>
      <c r="M37" s="73" t="s">
        <v>302</v>
      </c>
    </row>
    <row r="38" spans="1:13" ht="15">
      <c r="A38" s="206">
        <v>62</v>
      </c>
      <c r="B38" s="207" t="s">
        <v>70</v>
      </c>
      <c r="C38" s="10">
        <f>_xlfn.IFERROR(VLOOKUP(M38,'[1]Sheet1'!$A$292:$P$343,12,FALSE),0)</f>
        <v>0</v>
      </c>
      <c r="D38" s="10">
        <f>_xlfn.IFERROR(VLOOKUP(M38,'[1]Sheet1'!$A$292:$P$343,13,FALSE),0)</f>
        <v>3</v>
      </c>
      <c r="E38" s="29">
        <f>_xlfn.IFERROR(VLOOKUP(M38,'[1]Sheet1'!$A$292:$P$344,14,FALSE),0)</f>
        <v>0</v>
      </c>
      <c r="F38" s="29">
        <f>_xlfn.IFERROR(VLOOKUP(M38,'[1]Sheet1'!$A$292:$P$343,15,FALSE),0)</f>
        <v>0</v>
      </c>
      <c r="G38" s="29">
        <f>_xlfn.IFERROR(VLOOKUP(M38,'[1]Sheet1'!$A$292:$P$343,16,FALSE),0)</f>
        <v>3</v>
      </c>
      <c r="H38" s="10">
        <f>_xlfn.IFERROR(VLOOKUP(M38,'[1]Sheet1'!$A$292:$P$343,7,FALSE),0)</f>
        <v>1</v>
      </c>
      <c r="I38" s="10">
        <f>_xlfn.IFERROR(VLOOKUP(M38,'[1]Sheet1'!$A$292:$P$343,8,FALSE),0)</f>
        <v>0</v>
      </c>
      <c r="J38" s="29">
        <f>_xlfn.IFERROR(VLOOKUP(M38,'[1]Sheet1'!$A$292:$P$343,9,FALSE),0)</f>
        <v>0</v>
      </c>
      <c r="K38" s="29">
        <f>_xlfn.IFERROR(VLOOKUP(M38,'[1]Sheet1'!$A$292:$P$343,10,FALSE),0)</f>
        <v>0</v>
      </c>
      <c r="L38" s="279">
        <f>_xlfn.IFERROR(VLOOKUP(M38,'[1]Sheet1'!$A$292:$Q$343,17,FALSE),0)</f>
        <v>4</v>
      </c>
      <c r="M38" s="73" t="s">
        <v>303</v>
      </c>
    </row>
    <row r="39" spans="1:13" ht="15">
      <c r="A39" s="206">
        <v>63</v>
      </c>
      <c r="B39" s="207" t="s">
        <v>71</v>
      </c>
      <c r="C39" s="10">
        <f>_xlfn.IFERROR(VLOOKUP(M39,'[1]Sheet1'!$A$292:$P$343,12,FALSE),0)</f>
        <v>304</v>
      </c>
      <c r="D39" s="10">
        <f>_xlfn.IFERROR(VLOOKUP(M39,'[1]Sheet1'!$A$292:$P$343,13,FALSE),0)</f>
        <v>525</v>
      </c>
      <c r="E39" s="29">
        <f>_xlfn.IFERROR(VLOOKUP(M39,'[1]Sheet1'!$A$292:$P$344,14,FALSE),0)</f>
        <v>145</v>
      </c>
      <c r="F39" s="29">
        <f>_xlfn.IFERROR(VLOOKUP(M39,'[1]Sheet1'!$A$292:$P$343,15,FALSE),0)</f>
        <v>11</v>
      </c>
      <c r="G39" s="29">
        <f>_xlfn.IFERROR(VLOOKUP(M39,'[1]Sheet1'!$A$292:$P$343,16,FALSE),0)</f>
        <v>985</v>
      </c>
      <c r="H39" s="10">
        <f>_xlfn.IFERROR(VLOOKUP(M39,'[1]Sheet1'!$A$292:$P$343,7,FALSE),0)</f>
        <v>340</v>
      </c>
      <c r="I39" s="10">
        <f>_xlfn.IFERROR(VLOOKUP(M39,'[1]Sheet1'!$A$292:$P$343,8,FALSE),0)</f>
        <v>456</v>
      </c>
      <c r="J39" s="29">
        <f>_xlfn.IFERROR(VLOOKUP(M39,'[1]Sheet1'!$A$292:$P$343,9,FALSE),0)</f>
        <v>96</v>
      </c>
      <c r="K39" s="29">
        <f>_xlfn.IFERROR(VLOOKUP(M39,'[1]Sheet1'!$A$292:$P$343,10,FALSE),0)</f>
        <v>4</v>
      </c>
      <c r="L39" s="279">
        <f>_xlfn.IFERROR(VLOOKUP(M39,'[1]Sheet1'!$A$292:$Q$343,17,FALSE),0)</f>
        <v>1895</v>
      </c>
      <c r="M39" s="73" t="s">
        <v>304</v>
      </c>
    </row>
    <row r="40" spans="1:13" ht="15">
      <c r="A40" s="206">
        <v>64</v>
      </c>
      <c r="B40" s="207" t="s">
        <v>72</v>
      </c>
      <c r="C40" s="10">
        <f>_xlfn.IFERROR(VLOOKUP(M40,'[1]Sheet1'!$A$292:$P$343,12,FALSE),0)</f>
        <v>98</v>
      </c>
      <c r="D40" s="10">
        <f>_xlfn.IFERROR(VLOOKUP(M40,'[1]Sheet1'!$A$292:$P$343,13,FALSE),0)</f>
        <v>146</v>
      </c>
      <c r="E40" s="29">
        <f>_xlfn.IFERROR(VLOOKUP(M40,'[1]Sheet1'!$A$292:$P$344,14,FALSE),0)</f>
        <v>28</v>
      </c>
      <c r="F40" s="29">
        <f>_xlfn.IFERROR(VLOOKUP(M40,'[1]Sheet1'!$A$292:$P$343,15,FALSE),0)</f>
        <v>0</v>
      </c>
      <c r="G40" s="29">
        <f>_xlfn.IFERROR(VLOOKUP(M40,'[1]Sheet1'!$A$292:$P$343,16,FALSE),0)</f>
        <v>272</v>
      </c>
      <c r="H40" s="10">
        <f>_xlfn.IFERROR(VLOOKUP(M40,'[1]Sheet1'!$A$292:$P$343,7,FALSE),0)</f>
        <v>99</v>
      </c>
      <c r="I40" s="10">
        <f>_xlfn.IFERROR(VLOOKUP(M40,'[1]Sheet1'!$A$292:$P$343,8,FALSE),0)</f>
        <v>116</v>
      </c>
      <c r="J40" s="29">
        <f>_xlfn.IFERROR(VLOOKUP(M40,'[1]Sheet1'!$A$292:$P$343,9,FALSE),0)</f>
        <v>27</v>
      </c>
      <c r="K40" s="29">
        <f>_xlfn.IFERROR(VLOOKUP(M40,'[1]Sheet1'!$A$292:$P$343,10,FALSE),0)</f>
        <v>0</v>
      </c>
      <c r="L40" s="279">
        <f>_xlfn.IFERROR(VLOOKUP(M40,'[1]Sheet1'!$A$292:$Q$343,17,FALSE),0)</f>
        <v>521</v>
      </c>
      <c r="M40" s="73" t="s">
        <v>305</v>
      </c>
    </row>
    <row r="41" spans="1:13" ht="15">
      <c r="A41" s="206">
        <v>69</v>
      </c>
      <c r="B41" s="207" t="s">
        <v>73</v>
      </c>
      <c r="C41" s="10">
        <f>_xlfn.IFERROR(VLOOKUP(M41,'[1]Sheet1'!$A$292:$P$343,12,FALSE),0)</f>
        <v>7</v>
      </c>
      <c r="D41" s="10">
        <f>_xlfn.IFERROR(VLOOKUP(M41,'[1]Sheet1'!$A$292:$P$343,13,FALSE),0)</f>
        <v>11</v>
      </c>
      <c r="E41" s="29">
        <f>_xlfn.IFERROR(VLOOKUP(M41,'[1]Sheet1'!$A$292:$P$344,14,FALSE),0)</f>
        <v>3</v>
      </c>
      <c r="F41" s="29">
        <f>_xlfn.IFERROR(VLOOKUP(M41,'[1]Sheet1'!$A$292:$P$343,15,FALSE),0)</f>
        <v>0</v>
      </c>
      <c r="G41" s="29">
        <f>_xlfn.IFERROR(VLOOKUP(M41,'[1]Sheet1'!$A$292:$P$343,16,FALSE),0)</f>
        <v>21</v>
      </c>
      <c r="H41" s="10">
        <f>_xlfn.IFERROR(VLOOKUP(M41,'[1]Sheet1'!$A$292:$P$343,7,FALSE),0)</f>
        <v>11</v>
      </c>
      <c r="I41" s="10">
        <f>_xlfn.IFERROR(VLOOKUP(M41,'[1]Sheet1'!$A$292:$P$343,8,FALSE),0)</f>
        <v>16</v>
      </c>
      <c r="J41" s="29">
        <f>_xlfn.IFERROR(VLOOKUP(M41,'[1]Sheet1'!$A$292:$P$343,9,FALSE),0)</f>
        <v>5</v>
      </c>
      <c r="K41" s="29">
        <f>_xlfn.IFERROR(VLOOKUP(M41,'[1]Sheet1'!$A$292:$P$343,10,FALSE),0)</f>
        <v>0</v>
      </c>
      <c r="L41" s="279">
        <f>_xlfn.IFERROR(VLOOKUP(M41,'[1]Sheet1'!$A$292:$Q$343,17,FALSE),0)</f>
        <v>53</v>
      </c>
      <c r="M41" s="73" t="s">
        <v>306</v>
      </c>
    </row>
    <row r="42" spans="1:13" ht="28.5">
      <c r="A42" s="206">
        <v>70</v>
      </c>
      <c r="B42" s="207" t="s">
        <v>74</v>
      </c>
      <c r="C42" s="10">
        <f>_xlfn.IFERROR(VLOOKUP(M42,'[1]Sheet1'!$A$292:$P$343,12,FALSE),0)</f>
        <v>13</v>
      </c>
      <c r="D42" s="10">
        <f>_xlfn.IFERROR(VLOOKUP(M42,'[1]Sheet1'!$A$292:$P$343,13,FALSE),0)</f>
        <v>16</v>
      </c>
      <c r="E42" s="29">
        <f>_xlfn.IFERROR(VLOOKUP(M42,'[1]Sheet1'!$A$292:$P$344,14,FALSE),0)</f>
        <v>7</v>
      </c>
      <c r="F42" s="29">
        <f>_xlfn.IFERROR(VLOOKUP(M42,'[1]Sheet1'!$A$292:$P$343,15,FALSE),0)</f>
        <v>0</v>
      </c>
      <c r="G42" s="29">
        <f>_xlfn.IFERROR(VLOOKUP(M42,'[1]Sheet1'!$A$292:$P$343,16,FALSE),0)</f>
        <v>36</v>
      </c>
      <c r="H42" s="10">
        <f>_xlfn.IFERROR(VLOOKUP(M42,'[1]Sheet1'!$A$292:$P$343,7,FALSE),0)</f>
        <v>18</v>
      </c>
      <c r="I42" s="10">
        <f>_xlfn.IFERROR(VLOOKUP(M42,'[1]Sheet1'!$A$292:$P$343,8,FALSE),0)</f>
        <v>14</v>
      </c>
      <c r="J42" s="29">
        <f>_xlfn.IFERROR(VLOOKUP(M42,'[1]Sheet1'!$A$292:$P$343,9,FALSE),0)</f>
        <v>5</v>
      </c>
      <c r="K42" s="29">
        <f>_xlfn.IFERROR(VLOOKUP(M42,'[1]Sheet1'!$A$292:$P$343,10,FALSE),0)</f>
        <v>0</v>
      </c>
      <c r="L42" s="279">
        <f>_xlfn.IFERROR(VLOOKUP(M42,'[1]Sheet1'!$A$292:$Q$343,17,FALSE),0)</f>
        <v>74</v>
      </c>
      <c r="M42" s="73" t="s">
        <v>307</v>
      </c>
    </row>
    <row r="43" spans="1:13" ht="15">
      <c r="A43" s="206">
        <v>71</v>
      </c>
      <c r="B43" s="207" t="s">
        <v>75</v>
      </c>
      <c r="C43" s="10">
        <f>_xlfn.IFERROR(VLOOKUP(M43,'[1]Sheet1'!$A$292:$P$343,12,FALSE),0)</f>
        <v>3</v>
      </c>
      <c r="D43" s="10">
        <f>_xlfn.IFERROR(VLOOKUP(M43,'[1]Sheet1'!$A$292:$P$343,13,FALSE),0)</f>
        <v>6</v>
      </c>
      <c r="E43" s="29">
        <f>_xlfn.IFERROR(VLOOKUP(M43,'[1]Sheet1'!$A$292:$P$344,14,FALSE),0)</f>
        <v>0</v>
      </c>
      <c r="F43" s="29">
        <f>_xlfn.IFERROR(VLOOKUP(M43,'[1]Sheet1'!$A$292:$P$343,15,FALSE),0)</f>
        <v>0</v>
      </c>
      <c r="G43" s="29">
        <f>_xlfn.IFERROR(VLOOKUP(M43,'[1]Sheet1'!$A$292:$P$343,16,FALSE),0)</f>
        <v>9</v>
      </c>
      <c r="H43" s="10">
        <f>_xlfn.IFERROR(VLOOKUP(M43,'[1]Sheet1'!$A$292:$P$343,7,FALSE),0)</f>
        <v>4</v>
      </c>
      <c r="I43" s="10">
        <f>_xlfn.IFERROR(VLOOKUP(M43,'[1]Sheet1'!$A$292:$P$343,8,FALSE),0)</f>
        <v>3</v>
      </c>
      <c r="J43" s="29">
        <f>_xlfn.IFERROR(VLOOKUP(M43,'[1]Sheet1'!$A$292:$P$343,9,FALSE),0)</f>
        <v>2</v>
      </c>
      <c r="K43" s="29">
        <f>_xlfn.IFERROR(VLOOKUP(M43,'[1]Sheet1'!$A$292:$P$343,10,FALSE),0)</f>
        <v>0</v>
      </c>
      <c r="L43" s="279">
        <f>_xlfn.IFERROR(VLOOKUP(M43,'[1]Sheet1'!$A$292:$Q$343,17,FALSE),0)</f>
        <v>19</v>
      </c>
      <c r="M43" s="73" t="s">
        <v>308</v>
      </c>
    </row>
    <row r="44" spans="1:13" ht="15">
      <c r="A44" s="206">
        <v>72</v>
      </c>
      <c r="B44" s="207" t="s">
        <v>76</v>
      </c>
      <c r="C44" s="10">
        <f>_xlfn.IFERROR(VLOOKUP(M44,'[1]Sheet1'!$A$292:$P$343,12,FALSE),0)</f>
        <v>2</v>
      </c>
      <c r="D44" s="10">
        <f>_xlfn.IFERROR(VLOOKUP(M44,'[1]Sheet1'!$A$292:$P$343,13,FALSE),0)</f>
        <v>6</v>
      </c>
      <c r="E44" s="29">
        <f>_xlfn.IFERROR(VLOOKUP(M44,'[1]Sheet1'!$A$292:$P$344,14,FALSE),0)</f>
        <v>1</v>
      </c>
      <c r="F44" s="29">
        <f>_xlfn.IFERROR(VLOOKUP(M44,'[1]Sheet1'!$A$292:$P$343,15,FALSE),0)</f>
        <v>0</v>
      </c>
      <c r="G44" s="29">
        <f>_xlfn.IFERROR(VLOOKUP(M44,'[1]Sheet1'!$A$292:$P$343,16,FALSE),0)</f>
        <v>9</v>
      </c>
      <c r="H44" s="10">
        <f>_xlfn.IFERROR(VLOOKUP(M44,'[1]Sheet1'!$A$292:$P$343,7,FALSE),0)</f>
        <v>2</v>
      </c>
      <c r="I44" s="10">
        <f>_xlfn.IFERROR(VLOOKUP(M44,'[1]Sheet1'!$A$292:$P$343,8,FALSE),0)</f>
        <v>3</v>
      </c>
      <c r="J44" s="29">
        <f>_xlfn.IFERROR(VLOOKUP(M44,'[1]Sheet1'!$A$292:$P$343,9,FALSE),0)</f>
        <v>0</v>
      </c>
      <c r="K44" s="29">
        <f>_xlfn.IFERROR(VLOOKUP(M44,'[1]Sheet1'!$A$292:$P$343,10,FALSE),0)</f>
        <v>0</v>
      </c>
      <c r="L44" s="279">
        <f>_xlfn.IFERROR(VLOOKUP(M44,'[1]Sheet1'!$A$292:$Q$343,17,FALSE),0)</f>
        <v>14</v>
      </c>
      <c r="M44" s="73" t="s">
        <v>309</v>
      </c>
    </row>
    <row r="45" spans="1:13" ht="15">
      <c r="A45" s="206">
        <v>73</v>
      </c>
      <c r="B45" s="207" t="s">
        <v>77</v>
      </c>
      <c r="C45" s="10">
        <f>_xlfn.IFERROR(VLOOKUP(M45,'[1]Sheet1'!$A$292:$P$343,12,FALSE),0)</f>
        <v>0</v>
      </c>
      <c r="D45" s="10">
        <f>_xlfn.IFERROR(VLOOKUP(M45,'[1]Sheet1'!$A$292:$P$343,13,FALSE),0)</f>
        <v>1</v>
      </c>
      <c r="E45" s="29">
        <f>_xlfn.IFERROR(VLOOKUP(M45,'[1]Sheet1'!$A$292:$P$344,14,FALSE),0)</f>
        <v>0</v>
      </c>
      <c r="F45" s="29">
        <f>_xlfn.IFERROR(VLOOKUP(M45,'[1]Sheet1'!$A$292:$P$343,15,FALSE),0)</f>
        <v>0</v>
      </c>
      <c r="G45" s="29">
        <f>_xlfn.IFERROR(VLOOKUP(M45,'[1]Sheet1'!$A$292:$P$343,16,FALSE),0)</f>
        <v>1</v>
      </c>
      <c r="H45" s="10">
        <f>_xlfn.IFERROR(VLOOKUP(M45,'[1]Sheet1'!$A$292:$P$343,7,FALSE),0)</f>
        <v>1</v>
      </c>
      <c r="I45" s="10">
        <f>_xlfn.IFERROR(VLOOKUP(M45,'[1]Sheet1'!$A$292:$P$343,8,FALSE),0)</f>
        <v>2</v>
      </c>
      <c r="J45" s="29">
        <f>_xlfn.IFERROR(VLOOKUP(M45,'[1]Sheet1'!$A$292:$P$343,9,FALSE),0)</f>
        <v>0</v>
      </c>
      <c r="K45" s="29">
        <f>_xlfn.IFERROR(VLOOKUP(M45,'[1]Sheet1'!$A$292:$P$343,10,FALSE),0)</f>
        <v>0</v>
      </c>
      <c r="L45" s="279">
        <f>_xlfn.IFERROR(VLOOKUP(M45,'[1]Sheet1'!$A$292:$Q$343,17,FALSE),0)</f>
        <v>4</v>
      </c>
      <c r="M45" s="73" t="s">
        <v>310</v>
      </c>
    </row>
    <row r="46" spans="1:13" ht="15">
      <c r="A46" s="206">
        <v>74</v>
      </c>
      <c r="B46" s="207" t="s">
        <v>78</v>
      </c>
      <c r="C46" s="10">
        <f>_xlfn.IFERROR(VLOOKUP(M46,'[1]Sheet1'!$A$292:$P$343,12,FALSE),0)</f>
        <v>0</v>
      </c>
      <c r="D46" s="10">
        <f>_xlfn.IFERROR(VLOOKUP(M46,'[1]Sheet1'!$A$292:$P$343,13,FALSE),0)</f>
        <v>1</v>
      </c>
      <c r="E46" s="29">
        <f>_xlfn.IFERROR(VLOOKUP(M46,'[1]Sheet1'!$A$292:$P$344,14,FALSE),0)</f>
        <v>2</v>
      </c>
      <c r="F46" s="29">
        <f>_xlfn.IFERROR(VLOOKUP(M46,'[1]Sheet1'!$A$292:$P$343,15,FALSE),0)</f>
        <v>0</v>
      </c>
      <c r="G46" s="29">
        <f>_xlfn.IFERROR(VLOOKUP(M46,'[1]Sheet1'!$A$292:$P$343,16,FALSE),0)</f>
        <v>3</v>
      </c>
      <c r="H46" s="10">
        <f>_xlfn.IFERROR(VLOOKUP(M46,'[1]Sheet1'!$A$292:$P$343,7,FALSE),0)</f>
        <v>1</v>
      </c>
      <c r="I46" s="10">
        <f>_xlfn.IFERROR(VLOOKUP(M46,'[1]Sheet1'!$A$292:$P$343,8,FALSE),0)</f>
        <v>1</v>
      </c>
      <c r="J46" s="29">
        <f>_xlfn.IFERROR(VLOOKUP(M46,'[1]Sheet1'!$A$292:$P$343,9,FALSE),0)</f>
        <v>0</v>
      </c>
      <c r="K46" s="29">
        <f>_xlfn.IFERROR(VLOOKUP(M46,'[1]Sheet1'!$A$292:$P$343,10,FALSE),0)</f>
        <v>0</v>
      </c>
      <c r="L46" s="279">
        <f>_xlfn.IFERROR(VLOOKUP(M46,'[1]Sheet1'!$A$292:$Q$343,17,FALSE),0)</f>
        <v>5</v>
      </c>
      <c r="M46" s="73" t="s">
        <v>311</v>
      </c>
    </row>
    <row r="47" spans="1:13" ht="15">
      <c r="A47" s="206">
        <v>75</v>
      </c>
      <c r="B47" s="207" t="s">
        <v>79</v>
      </c>
      <c r="C47" s="10">
        <f>_xlfn.IFERROR(VLOOKUP(M47,'[1]Sheet1'!$A$292:$P$343,12,FALSE),0)</f>
        <v>21</v>
      </c>
      <c r="D47" s="10">
        <f>_xlfn.IFERROR(VLOOKUP(M47,'[1]Sheet1'!$A$292:$P$343,13,FALSE),0)</f>
        <v>56</v>
      </c>
      <c r="E47" s="29">
        <f>_xlfn.IFERROR(VLOOKUP(M47,'[1]Sheet1'!$A$292:$P$344,14,FALSE),0)</f>
        <v>16</v>
      </c>
      <c r="F47" s="29">
        <f>_xlfn.IFERROR(VLOOKUP(M47,'[1]Sheet1'!$A$292:$P$343,15,FALSE),0)</f>
        <v>0</v>
      </c>
      <c r="G47" s="29">
        <f>_xlfn.IFERROR(VLOOKUP(M47,'[1]Sheet1'!$A$292:$P$343,16,FALSE),0)</f>
        <v>93</v>
      </c>
      <c r="H47" s="10">
        <f>_xlfn.IFERROR(VLOOKUP(M47,'[1]Sheet1'!$A$292:$P$343,7,FALSE),0)</f>
        <v>41</v>
      </c>
      <c r="I47" s="10">
        <f>_xlfn.IFERROR(VLOOKUP(M47,'[1]Sheet1'!$A$292:$P$343,8,FALSE),0)</f>
        <v>45</v>
      </c>
      <c r="J47" s="29">
        <f>_xlfn.IFERROR(VLOOKUP(M47,'[1]Sheet1'!$A$292:$P$343,9,FALSE),0)</f>
        <v>10</v>
      </c>
      <c r="K47" s="29">
        <f>_xlfn.IFERROR(VLOOKUP(M47,'[1]Sheet1'!$A$292:$P$343,10,FALSE),0)</f>
        <v>0</v>
      </c>
      <c r="L47" s="279">
        <f>_xlfn.IFERROR(VLOOKUP(M47,'[1]Sheet1'!$A$292:$Q$343,17,FALSE),0)</f>
        <v>189</v>
      </c>
      <c r="M47" s="73" t="s">
        <v>312</v>
      </c>
    </row>
    <row r="48" spans="1:13" ht="15">
      <c r="A48" s="206">
        <v>79</v>
      </c>
      <c r="B48" s="207" t="s">
        <v>80</v>
      </c>
      <c r="C48" s="10">
        <f>_xlfn.IFERROR(VLOOKUP(M48,'[1]Sheet1'!$A$292:$P$343,12,FALSE),0)</f>
        <v>7</v>
      </c>
      <c r="D48" s="10">
        <f>_xlfn.IFERROR(VLOOKUP(M48,'[1]Sheet1'!$A$292:$P$343,13,FALSE),0)</f>
        <v>5</v>
      </c>
      <c r="E48" s="29">
        <f>_xlfn.IFERROR(VLOOKUP(M48,'[1]Sheet1'!$A$292:$P$344,14,FALSE),0)</f>
        <v>1</v>
      </c>
      <c r="F48" s="29">
        <f>_xlfn.IFERROR(VLOOKUP(M48,'[1]Sheet1'!$A$292:$P$343,15,FALSE),0)</f>
        <v>0</v>
      </c>
      <c r="G48" s="29">
        <f>_xlfn.IFERROR(VLOOKUP(M48,'[1]Sheet1'!$A$292:$P$343,16,FALSE),0)</f>
        <v>13</v>
      </c>
      <c r="H48" s="10">
        <f>_xlfn.IFERROR(VLOOKUP(M48,'[1]Sheet1'!$A$292:$P$343,7,FALSE),0)</f>
        <v>13</v>
      </c>
      <c r="I48" s="10">
        <f>_xlfn.IFERROR(VLOOKUP(M48,'[1]Sheet1'!$A$292:$P$343,8,FALSE),0)</f>
        <v>13</v>
      </c>
      <c r="J48" s="29">
        <f>_xlfn.IFERROR(VLOOKUP(M48,'[1]Sheet1'!$A$292:$P$343,9,FALSE),0)</f>
        <v>2</v>
      </c>
      <c r="K48" s="29">
        <f>_xlfn.IFERROR(VLOOKUP(M48,'[1]Sheet1'!$A$292:$P$343,10,FALSE),0)</f>
        <v>0</v>
      </c>
      <c r="L48" s="279">
        <f>_xlfn.IFERROR(VLOOKUP(M48,'[1]Sheet1'!$A$292:$Q$343,17,FALSE),0)</f>
        <v>42</v>
      </c>
      <c r="M48" s="73" t="s">
        <v>313</v>
      </c>
    </row>
    <row r="49" spans="1:13" ht="15">
      <c r="A49" s="206">
        <v>80</v>
      </c>
      <c r="B49" s="207" t="s">
        <v>81</v>
      </c>
      <c r="C49" s="10">
        <f>_xlfn.IFERROR(VLOOKUP(M49,'[1]Sheet1'!$A$292:$P$343,12,FALSE),0)</f>
        <v>17</v>
      </c>
      <c r="D49" s="10">
        <f>_xlfn.IFERROR(VLOOKUP(M49,'[1]Sheet1'!$A$292:$P$343,13,FALSE),0)</f>
        <v>20</v>
      </c>
      <c r="E49" s="29">
        <f>_xlfn.IFERROR(VLOOKUP(M49,'[1]Sheet1'!$A$292:$P$344,14,FALSE),0)</f>
        <v>3</v>
      </c>
      <c r="F49" s="29">
        <f>_xlfn.IFERROR(VLOOKUP(M49,'[1]Sheet1'!$A$292:$P$343,15,FALSE),0)</f>
        <v>0</v>
      </c>
      <c r="G49" s="29">
        <f>_xlfn.IFERROR(VLOOKUP(M49,'[1]Sheet1'!$A$292:$P$343,16,FALSE),0)</f>
        <v>40</v>
      </c>
      <c r="H49" s="10">
        <f>_xlfn.IFERROR(VLOOKUP(M49,'[1]Sheet1'!$A$292:$P$343,7,FALSE),0)</f>
        <v>15</v>
      </c>
      <c r="I49" s="10">
        <f>_xlfn.IFERROR(VLOOKUP(M49,'[1]Sheet1'!$A$292:$P$343,8,FALSE),0)</f>
        <v>21</v>
      </c>
      <c r="J49" s="29">
        <f>_xlfn.IFERROR(VLOOKUP(M49,'[1]Sheet1'!$A$292:$P$343,9,FALSE),0)</f>
        <v>4</v>
      </c>
      <c r="K49" s="29">
        <f>_xlfn.IFERROR(VLOOKUP(M49,'[1]Sheet1'!$A$292:$P$343,10,FALSE),0)</f>
        <v>0</v>
      </c>
      <c r="L49" s="279">
        <f>_xlfn.IFERROR(VLOOKUP(M49,'[1]Sheet1'!$A$292:$Q$343,17,FALSE),0)</f>
        <v>82</v>
      </c>
      <c r="M49" s="73" t="s">
        <v>314</v>
      </c>
    </row>
    <row r="50" spans="1:13" ht="15">
      <c r="A50" s="206">
        <v>81</v>
      </c>
      <c r="B50" s="207" t="s">
        <v>82</v>
      </c>
      <c r="C50" s="10">
        <f>_xlfn.IFERROR(VLOOKUP(M50,'[1]Sheet1'!$A$292:$P$343,12,FALSE),0)</f>
        <v>24</v>
      </c>
      <c r="D50" s="10">
        <f>_xlfn.IFERROR(VLOOKUP(M50,'[1]Sheet1'!$A$292:$P$343,13,FALSE),0)</f>
        <v>43</v>
      </c>
      <c r="E50" s="29">
        <f>_xlfn.IFERROR(VLOOKUP(M50,'[1]Sheet1'!$A$292:$P$344,14,FALSE),0)</f>
        <v>12</v>
      </c>
      <c r="F50" s="29">
        <f>_xlfn.IFERROR(VLOOKUP(M50,'[1]Sheet1'!$A$292:$P$343,15,FALSE),0)</f>
        <v>0</v>
      </c>
      <c r="G50" s="29">
        <f>_xlfn.IFERROR(VLOOKUP(M50,'[1]Sheet1'!$A$292:$P$343,16,FALSE),0)</f>
        <v>79</v>
      </c>
      <c r="H50" s="10">
        <f>_xlfn.IFERROR(VLOOKUP(M50,'[1]Sheet1'!$A$292:$P$343,7,FALSE),0)</f>
        <v>35</v>
      </c>
      <c r="I50" s="10">
        <f>_xlfn.IFERROR(VLOOKUP(M50,'[1]Sheet1'!$A$292:$P$343,8,FALSE),0)</f>
        <v>43</v>
      </c>
      <c r="J50" s="29">
        <f>_xlfn.IFERROR(VLOOKUP(M50,'[1]Sheet1'!$A$292:$P$343,9,FALSE),0)</f>
        <v>9</v>
      </c>
      <c r="K50" s="29">
        <f>_xlfn.IFERROR(VLOOKUP(M50,'[1]Sheet1'!$A$292:$P$343,10,FALSE),0)</f>
        <v>0</v>
      </c>
      <c r="L50" s="279">
        <f>_xlfn.IFERROR(VLOOKUP(M50,'[1]Sheet1'!$A$292:$Q$343,17,FALSE),0)</f>
        <v>168</v>
      </c>
      <c r="M50" s="73" t="s">
        <v>315</v>
      </c>
    </row>
    <row r="51" spans="1:13" ht="28.5">
      <c r="A51" s="206">
        <v>82</v>
      </c>
      <c r="B51" s="207" t="s">
        <v>83</v>
      </c>
      <c r="C51" s="10">
        <f>_xlfn.IFERROR(VLOOKUP(M51,'[1]Sheet1'!$A$292:$P$343,12,FALSE),0)</f>
        <v>1</v>
      </c>
      <c r="D51" s="10">
        <f>_xlfn.IFERROR(VLOOKUP(M51,'[1]Sheet1'!$A$292:$P$343,13,FALSE),0)</f>
        <v>1</v>
      </c>
      <c r="E51" s="29">
        <f>_xlfn.IFERROR(VLOOKUP(M51,'[1]Sheet1'!$A$292:$P$344,14,FALSE),0)</f>
        <v>0</v>
      </c>
      <c r="F51" s="29">
        <f>_xlfn.IFERROR(VLOOKUP(M51,'[1]Sheet1'!$A$292:$P$343,15,FALSE),0)</f>
        <v>0</v>
      </c>
      <c r="G51" s="29">
        <f>_xlfn.IFERROR(VLOOKUP(M51,'[1]Sheet1'!$A$292:$P$343,16,FALSE),0)</f>
        <v>2</v>
      </c>
      <c r="H51" s="10">
        <f>_xlfn.IFERROR(VLOOKUP(M51,'[1]Sheet1'!$A$292:$P$343,7,FALSE),0)</f>
        <v>1</v>
      </c>
      <c r="I51" s="10">
        <f>_xlfn.IFERROR(VLOOKUP(M51,'[1]Sheet1'!$A$292:$P$343,8,FALSE),0)</f>
        <v>0</v>
      </c>
      <c r="J51" s="29">
        <f>_xlfn.IFERROR(VLOOKUP(M51,'[1]Sheet1'!$A$292:$P$343,9,FALSE),0)</f>
        <v>1</v>
      </c>
      <c r="K51" s="29">
        <f>_xlfn.IFERROR(VLOOKUP(M51,'[1]Sheet1'!$A$292:$P$343,10,FALSE),0)</f>
        <v>0</v>
      </c>
      <c r="L51" s="279">
        <f>_xlfn.IFERROR(VLOOKUP(M51,'[1]Sheet1'!$A$292:$Q$343,17,FALSE),0)</f>
        <v>4</v>
      </c>
      <c r="M51" s="73" t="s">
        <v>316</v>
      </c>
    </row>
    <row r="52" spans="1:13" ht="42.75">
      <c r="A52" s="206">
        <v>83</v>
      </c>
      <c r="B52" s="207" t="s">
        <v>84</v>
      </c>
      <c r="C52" s="10">
        <f>_xlfn.IFERROR(VLOOKUP(M52,'[1]Sheet1'!$A$292:$P$343,12,FALSE),0)</f>
        <v>11</v>
      </c>
      <c r="D52" s="10">
        <f>_xlfn.IFERROR(VLOOKUP(M52,'[1]Sheet1'!$A$292:$P$343,13,FALSE),0)</f>
        <v>23</v>
      </c>
      <c r="E52" s="29">
        <f>_xlfn.IFERROR(VLOOKUP(M52,'[1]Sheet1'!$A$292:$P$344,14,FALSE),0)</f>
        <v>5</v>
      </c>
      <c r="F52" s="29">
        <f>_xlfn.IFERROR(VLOOKUP(M52,'[1]Sheet1'!$A$292:$P$343,15,FALSE),0)</f>
        <v>0</v>
      </c>
      <c r="G52" s="29">
        <f>_xlfn.IFERROR(VLOOKUP(M52,'[1]Sheet1'!$A$292:$P$343,16,FALSE),0)</f>
        <v>39</v>
      </c>
      <c r="H52" s="10">
        <f>_xlfn.IFERROR(VLOOKUP(M52,'[1]Sheet1'!$A$292:$P$343,7,FALSE),0)</f>
        <v>13</v>
      </c>
      <c r="I52" s="10">
        <f>_xlfn.IFERROR(VLOOKUP(M52,'[1]Sheet1'!$A$292:$P$343,8,FALSE),0)</f>
        <v>19</v>
      </c>
      <c r="J52" s="29">
        <f>_xlfn.IFERROR(VLOOKUP(M52,'[1]Sheet1'!$A$292:$P$343,9,FALSE),0)</f>
        <v>1</v>
      </c>
      <c r="K52" s="29">
        <f>_xlfn.IFERROR(VLOOKUP(M52,'[1]Sheet1'!$A$292:$P$343,10,FALSE),0)</f>
        <v>0</v>
      </c>
      <c r="L52" s="279">
        <f>_xlfn.IFERROR(VLOOKUP(M52,'[1]Sheet1'!$A$292:$Q$343,17,FALSE),0)</f>
        <v>73</v>
      </c>
      <c r="M52" s="73" t="s">
        <v>317</v>
      </c>
    </row>
    <row r="53" spans="1:13" ht="15">
      <c r="A53" s="206">
        <v>84</v>
      </c>
      <c r="B53" s="207" t="s">
        <v>85</v>
      </c>
      <c r="C53" s="10">
        <f>_xlfn.IFERROR(VLOOKUP(M53,'[1]Sheet1'!$A$292:$P$343,12,FALSE),0)</f>
        <v>17</v>
      </c>
      <c r="D53" s="10">
        <f>_xlfn.IFERROR(VLOOKUP(M53,'[1]Sheet1'!$A$292:$P$343,13,FALSE),0)</f>
        <v>17</v>
      </c>
      <c r="E53" s="29">
        <f>_xlfn.IFERROR(VLOOKUP(M53,'[1]Sheet1'!$A$292:$P$344,14,FALSE),0)</f>
        <v>3</v>
      </c>
      <c r="F53" s="29">
        <f>_xlfn.IFERROR(VLOOKUP(M53,'[1]Sheet1'!$A$292:$P$343,15,FALSE),0)</f>
        <v>0</v>
      </c>
      <c r="G53" s="29">
        <f>_xlfn.IFERROR(VLOOKUP(M53,'[1]Sheet1'!$A$292:$P$343,16,FALSE),0)</f>
        <v>37</v>
      </c>
      <c r="H53" s="10">
        <f>_xlfn.IFERROR(VLOOKUP(M53,'[1]Sheet1'!$A$292:$P$343,7,FALSE),0)</f>
        <v>10</v>
      </c>
      <c r="I53" s="10">
        <f>_xlfn.IFERROR(VLOOKUP(M53,'[1]Sheet1'!$A$292:$P$343,8,FALSE),0)</f>
        <v>9</v>
      </c>
      <c r="J53" s="29">
        <f>_xlfn.IFERROR(VLOOKUP(M53,'[1]Sheet1'!$A$292:$P$343,9,FALSE),0)</f>
        <v>3</v>
      </c>
      <c r="K53" s="29">
        <f>_xlfn.IFERROR(VLOOKUP(M53,'[1]Sheet1'!$A$292:$P$343,10,FALSE),0)</f>
        <v>0</v>
      </c>
      <c r="L53" s="279">
        <f>_xlfn.IFERROR(VLOOKUP(M53,'[1]Sheet1'!$A$292:$Q$343,17,FALSE),0)</f>
        <v>60</v>
      </c>
      <c r="M53" s="73" t="s">
        <v>318</v>
      </c>
    </row>
    <row r="54" spans="1:13" ht="28.5">
      <c r="A54" s="206">
        <v>85</v>
      </c>
      <c r="B54" s="207" t="s">
        <v>86</v>
      </c>
      <c r="C54" s="10">
        <f>_xlfn.IFERROR(VLOOKUP(M54,'[1]Sheet1'!$A$292:$P$343,12,FALSE),0)</f>
        <v>8</v>
      </c>
      <c r="D54" s="10">
        <f>_xlfn.IFERROR(VLOOKUP(M54,'[1]Sheet1'!$A$292:$P$343,13,FALSE),0)</f>
        <v>20</v>
      </c>
      <c r="E54" s="29">
        <f>_xlfn.IFERROR(VLOOKUP(M54,'[1]Sheet1'!$A$292:$P$344,14,FALSE),0)</f>
        <v>7</v>
      </c>
      <c r="F54" s="29">
        <f>_xlfn.IFERROR(VLOOKUP(M54,'[1]Sheet1'!$A$292:$P$343,15,FALSE),0)</f>
        <v>0</v>
      </c>
      <c r="G54" s="29">
        <f>_xlfn.IFERROR(VLOOKUP(M54,'[1]Sheet1'!$A$292:$P$343,16,FALSE),0)</f>
        <v>35</v>
      </c>
      <c r="H54" s="10">
        <f>_xlfn.IFERROR(VLOOKUP(M54,'[1]Sheet1'!$A$292:$P$343,7,FALSE),0)</f>
        <v>12</v>
      </c>
      <c r="I54" s="10">
        <f>_xlfn.IFERROR(VLOOKUP(M54,'[1]Sheet1'!$A$292:$P$343,8,FALSE),0)</f>
        <v>15</v>
      </c>
      <c r="J54" s="29">
        <f>_xlfn.IFERROR(VLOOKUP(M54,'[1]Sheet1'!$A$292:$P$343,9,FALSE),0)</f>
        <v>3</v>
      </c>
      <c r="K54" s="29">
        <f>_xlfn.IFERROR(VLOOKUP(M54,'[1]Sheet1'!$A$292:$P$343,10,FALSE),0)</f>
        <v>0</v>
      </c>
      <c r="L54" s="279">
        <f>_xlfn.IFERROR(VLOOKUP(M54,'[1]Sheet1'!$A$292:$Q$343,17,FALSE),0)</f>
        <v>65</v>
      </c>
      <c r="M54" s="73" t="s">
        <v>319</v>
      </c>
    </row>
    <row r="55" spans="1:13" ht="15">
      <c r="A55" s="206">
        <v>89</v>
      </c>
      <c r="B55" s="207" t="s">
        <v>87</v>
      </c>
      <c r="C55" s="10">
        <f>_xlfn.IFERROR(VLOOKUP(M55,'[1]Sheet1'!$A$292:$P$343,12,FALSE),0)</f>
        <v>5</v>
      </c>
      <c r="D55" s="10">
        <f>_xlfn.IFERROR(VLOOKUP(M55,'[1]Sheet1'!$A$292:$P$343,13,FALSE),0)</f>
        <v>16</v>
      </c>
      <c r="E55" s="29">
        <f>_xlfn.IFERROR(VLOOKUP(M55,'[1]Sheet1'!$A$292:$P$344,14,FALSE),0)</f>
        <v>4</v>
      </c>
      <c r="F55" s="29">
        <f>_xlfn.IFERROR(VLOOKUP(M55,'[1]Sheet1'!$A$292:$P$343,15,FALSE),0)</f>
        <v>0</v>
      </c>
      <c r="G55" s="29">
        <f>_xlfn.IFERROR(VLOOKUP(M55,'[1]Sheet1'!$A$292:$P$343,16,FALSE),0)</f>
        <v>25</v>
      </c>
      <c r="H55" s="10">
        <f>_xlfn.IFERROR(VLOOKUP(M55,'[1]Sheet1'!$A$292:$P$343,7,FALSE),0)</f>
        <v>7</v>
      </c>
      <c r="I55" s="10">
        <f>_xlfn.IFERROR(VLOOKUP(M55,'[1]Sheet1'!$A$292:$P$343,8,FALSE),0)</f>
        <v>12</v>
      </c>
      <c r="J55" s="29">
        <f>_xlfn.IFERROR(VLOOKUP(M55,'[1]Sheet1'!$A$292:$P$343,9,FALSE),0)</f>
        <v>1</v>
      </c>
      <c r="K55" s="29">
        <f>_xlfn.IFERROR(VLOOKUP(M55,'[1]Sheet1'!$A$292:$P$343,10,FALSE),0)</f>
        <v>0</v>
      </c>
      <c r="L55" s="279">
        <f>_xlfn.IFERROR(VLOOKUP(M55,'[1]Sheet1'!$A$292:$Q$343,17,FALSE),0)</f>
        <v>45</v>
      </c>
      <c r="M55" s="73" t="s">
        <v>320</v>
      </c>
    </row>
    <row r="56" spans="1:13" ht="15.75" thickBot="1">
      <c r="A56" s="210">
        <v>99</v>
      </c>
      <c r="B56" s="211" t="s">
        <v>88</v>
      </c>
      <c r="C56" s="11">
        <f>_xlfn.IFERROR(VLOOKUP(M56,'[1]Sheet1'!$A$292:$P$343,12,FALSE),0)</f>
        <v>125</v>
      </c>
      <c r="D56" s="11">
        <f>_xlfn.IFERROR(VLOOKUP(M56,'[1]Sheet1'!$A$292:$P$343,13,FALSE),0)</f>
        <v>262</v>
      </c>
      <c r="E56" s="30">
        <f>_xlfn.IFERROR(VLOOKUP(M56,'[1]Sheet1'!$A$292:$P$344,14,FALSE),0)</f>
        <v>83</v>
      </c>
      <c r="F56" s="30">
        <f>_xlfn.IFERROR(VLOOKUP(M56,'[1]Sheet1'!$A$292:$P$343,15,FALSE),0)</f>
        <v>4</v>
      </c>
      <c r="G56" s="30">
        <f>_xlfn.IFERROR(VLOOKUP(M56,'[1]Sheet1'!$A$292:$P$343,16,FALSE),0)</f>
        <v>474</v>
      </c>
      <c r="H56" s="11">
        <f>_xlfn.IFERROR(VLOOKUP(M56,'[1]Sheet1'!$A$292:$P$343,7,FALSE),0)</f>
        <v>235</v>
      </c>
      <c r="I56" s="11">
        <f>_xlfn.IFERROR(VLOOKUP(M56,'[1]Sheet1'!$A$292:$P$343,8,FALSE),0)</f>
        <v>264</v>
      </c>
      <c r="J56" s="30">
        <f>_xlfn.IFERROR(VLOOKUP(M56,'[1]Sheet1'!$A$292:$P$343,9,FALSE),0)</f>
        <v>58</v>
      </c>
      <c r="K56" s="30">
        <f>_xlfn.IFERROR(VLOOKUP(M56,'[1]Sheet1'!$A$292:$P$343,10,FALSE),0)</f>
        <v>2</v>
      </c>
      <c r="L56" s="280">
        <f>_xlfn.IFERROR(VLOOKUP(M56,'[1]Sheet1'!$A$292:$Q$343,17,FALSE),0)</f>
        <v>1037</v>
      </c>
      <c r="M56" s="73" t="s">
        <v>321</v>
      </c>
    </row>
    <row r="57" spans="1:15" ht="15.75" thickBot="1">
      <c r="A57" s="353" t="s">
        <v>89</v>
      </c>
      <c r="B57" s="354"/>
      <c r="C57" s="32">
        <f>_xlfn.IFERROR(VLOOKUP(M57,'[1]Sheet1'!$A$292:$P$343,12,FALSE),0)</f>
        <v>2631</v>
      </c>
      <c r="D57" s="32">
        <f>_xlfn.IFERROR(VLOOKUP(M57,'[1]Sheet1'!$A$292:$P$343,13,FALSE),0)</f>
        <v>4900</v>
      </c>
      <c r="E57" s="32">
        <f>_xlfn.IFERROR(VLOOKUP(M57,'[1]Sheet1'!$A$292:$P$344,14,FALSE),0)</f>
        <v>1465</v>
      </c>
      <c r="F57" s="32">
        <f>_xlfn.IFERROR(VLOOKUP(M57,'[1]Sheet1'!$A$292:$P$343,15,FALSE),0)</f>
        <v>25</v>
      </c>
      <c r="G57" s="32">
        <f>_xlfn.IFERROR(VLOOKUP(M57,'[1]Sheet1'!$A$292:$P$343,16,FALSE),0)</f>
        <v>9021</v>
      </c>
      <c r="H57" s="32">
        <f>_xlfn.IFERROR(VLOOKUP(M57,'[1]Sheet1'!$A$292:$P$343,7,FALSE),0)</f>
        <v>3701</v>
      </c>
      <c r="I57" s="32">
        <f>_xlfn.IFERROR(VLOOKUP(M57,'[1]Sheet1'!$A$292:$P$343,8,FALSE),0)</f>
        <v>3948</v>
      </c>
      <c r="J57" s="32">
        <f>_xlfn.IFERROR(VLOOKUP(M57,'[1]Sheet1'!$A$292:$P$343,9,FALSE),0)</f>
        <v>1039</v>
      </c>
      <c r="K57" s="32">
        <f>_xlfn.IFERROR(VLOOKUP(M57,'[1]Sheet1'!$A$292:$P$343,10,FALSE),0)</f>
        <v>15</v>
      </c>
      <c r="L57" s="33">
        <f>_xlfn.IFERROR(VLOOKUP(M57,'[1]Sheet1'!$A$292:$Q$343,17,FALSE),0)</f>
        <v>17920</v>
      </c>
      <c r="M57" s="73" t="s">
        <v>116</v>
      </c>
      <c r="N57" s="306"/>
      <c r="O57" s="306"/>
    </row>
    <row r="58" spans="1:14" ht="15">
      <c r="A58" s="276"/>
      <c r="B58" s="88"/>
      <c r="C58" s="127"/>
      <c r="D58" s="127"/>
      <c r="E58" s="127" t="s">
        <v>170</v>
      </c>
      <c r="F58" s="127" t="s">
        <v>170</v>
      </c>
      <c r="G58" s="127" t="s">
        <v>170</v>
      </c>
      <c r="H58" s="127" t="s">
        <v>170</v>
      </c>
      <c r="I58" s="127" t="s">
        <v>170</v>
      </c>
      <c r="J58" s="127" t="s">
        <v>170</v>
      </c>
      <c r="K58" s="127" t="s">
        <v>170</v>
      </c>
      <c r="L58" s="127" t="s">
        <v>170</v>
      </c>
      <c r="N58" s="306"/>
    </row>
    <row r="59" spans="1:12" ht="15">
      <c r="A59" s="89" t="s">
        <v>95</v>
      </c>
      <c r="B59" s="90"/>
      <c r="C59" s="90"/>
      <c r="D59" s="90"/>
      <c r="E59" s="90"/>
      <c r="F59" s="78"/>
      <c r="G59" s="90"/>
      <c r="H59" s="74"/>
      <c r="I59" s="74"/>
      <c r="J59" s="74"/>
      <c r="K59" s="78"/>
      <c r="L59" s="78"/>
    </row>
    <row r="60" spans="1:12" ht="36" customHeight="1">
      <c r="A60" s="401" t="s">
        <v>106</v>
      </c>
      <c r="B60" s="401"/>
      <c r="C60" s="401"/>
      <c r="D60" s="401"/>
      <c r="E60" s="401"/>
      <c r="F60" s="401"/>
      <c r="G60" s="401"/>
      <c r="H60" s="74"/>
      <c r="I60" s="74"/>
      <c r="J60" s="74"/>
      <c r="K60" s="74"/>
      <c r="L60" s="74"/>
    </row>
    <row r="61" spans="1:12" ht="15">
      <c r="A61" s="90" t="s">
        <v>96</v>
      </c>
      <c r="B61" s="90"/>
      <c r="C61" s="90"/>
      <c r="D61" s="90"/>
      <c r="E61" s="90"/>
      <c r="F61" s="90"/>
      <c r="G61" s="90"/>
      <c r="H61" s="74"/>
      <c r="I61" s="74"/>
      <c r="J61" s="74"/>
      <c r="K61" s="74"/>
      <c r="L61" s="74"/>
    </row>
    <row r="62" spans="1:1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5">
      <c r="A63" s="74"/>
      <c r="B63" s="7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</row>
  </sheetData>
  <sheetProtection/>
  <mergeCells count="11">
    <mergeCell ref="G3:G4"/>
    <mergeCell ref="H3:K3"/>
    <mergeCell ref="L3:L4"/>
    <mergeCell ref="A57:B57"/>
    <mergeCell ref="A60:G60"/>
    <mergeCell ref="A1:L1"/>
    <mergeCell ref="A2:A4"/>
    <mergeCell ref="B2:B4"/>
    <mergeCell ref="C2:G2"/>
    <mergeCell ref="H2:L2"/>
    <mergeCell ref="C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5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2" width="10.421875" style="69" customWidth="1"/>
    <col min="13" max="16384" width="11.421875" style="69" customWidth="1"/>
  </cols>
  <sheetData>
    <row r="1" spans="1:12" ht="24.75" customHeight="1" thickBot="1" thickTop="1">
      <c r="A1" s="355" t="s">
        <v>425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19.5" customHeight="1" thickBot="1" thickTop="1">
      <c r="A2" s="385" t="s">
        <v>32</v>
      </c>
      <c r="B2" s="342" t="s">
        <v>33</v>
      </c>
      <c r="C2" s="379" t="s">
        <v>104</v>
      </c>
      <c r="D2" s="380"/>
      <c r="E2" s="380"/>
      <c r="F2" s="380"/>
      <c r="G2" s="380"/>
      <c r="H2" s="379" t="s">
        <v>105</v>
      </c>
      <c r="I2" s="380"/>
      <c r="J2" s="380"/>
      <c r="K2" s="380"/>
      <c r="L2" s="381"/>
    </row>
    <row r="3" spans="1:12" ht="19.5" customHeight="1" thickBot="1">
      <c r="A3" s="385"/>
      <c r="B3" s="343"/>
      <c r="C3" s="372" t="s">
        <v>103</v>
      </c>
      <c r="D3" s="402"/>
      <c r="E3" s="367"/>
      <c r="F3" s="367"/>
      <c r="G3" s="372" t="s">
        <v>89</v>
      </c>
      <c r="H3" s="372" t="s">
        <v>103</v>
      </c>
      <c r="I3" s="402"/>
      <c r="J3" s="367"/>
      <c r="K3" s="367"/>
      <c r="L3" s="396" t="s">
        <v>89</v>
      </c>
    </row>
    <row r="4" spans="1:12" ht="19.5" customHeight="1" thickBot="1">
      <c r="A4" s="385"/>
      <c r="B4" s="344"/>
      <c r="C4" s="80" t="s">
        <v>91</v>
      </c>
      <c r="D4" s="86" t="s">
        <v>92</v>
      </c>
      <c r="E4" s="86" t="s">
        <v>93</v>
      </c>
      <c r="F4" s="87" t="s">
        <v>94</v>
      </c>
      <c r="G4" s="374"/>
      <c r="H4" s="80" t="s">
        <v>91</v>
      </c>
      <c r="I4" s="86" t="s">
        <v>92</v>
      </c>
      <c r="J4" s="86" t="s">
        <v>93</v>
      </c>
      <c r="K4" s="87" t="s">
        <v>94</v>
      </c>
      <c r="L4" s="400"/>
    </row>
    <row r="5" spans="1:13" ht="15">
      <c r="A5" s="289" t="s">
        <v>36</v>
      </c>
      <c r="B5" s="203" t="s">
        <v>37</v>
      </c>
      <c r="C5" s="92">
        <v>0.2</v>
      </c>
      <c r="D5" s="92">
        <v>0.06790761806273699</v>
      </c>
      <c r="E5" s="135">
        <v>0.05131128848346637</v>
      </c>
      <c r="F5" s="300">
        <v>0.06020408163265306</v>
      </c>
      <c r="G5" s="135">
        <v>0.05870307167235495</v>
      </c>
      <c r="H5" s="92">
        <v>0.05131128848346637</v>
      </c>
      <c r="I5" s="92">
        <v>0.11734693877551018</v>
      </c>
      <c r="J5" s="135">
        <v>0.07079167792488517</v>
      </c>
      <c r="K5" s="300">
        <v>0.06610942249240122</v>
      </c>
      <c r="L5" s="262">
        <v>0.06256015399422522</v>
      </c>
      <c r="M5" s="73" t="s">
        <v>270</v>
      </c>
    </row>
    <row r="6" spans="1:13" ht="15">
      <c r="A6" s="206">
        <v>10</v>
      </c>
      <c r="B6" s="207" t="s">
        <v>38</v>
      </c>
      <c r="C6" s="16">
        <v>0</v>
      </c>
      <c r="D6" s="16">
        <v>0.0003447087211306446</v>
      </c>
      <c r="E6" s="139">
        <v>0</v>
      </c>
      <c r="F6" s="301">
        <v>0.00040816326530612246</v>
      </c>
      <c r="G6" s="139">
        <v>0</v>
      </c>
      <c r="H6" s="16">
        <v>0</v>
      </c>
      <c r="I6" s="16">
        <v>0</v>
      </c>
      <c r="J6" s="139">
        <v>0.0005403944879762226</v>
      </c>
      <c r="K6" s="301">
        <v>0.00025329280648429586</v>
      </c>
      <c r="L6" s="264">
        <v>0</v>
      </c>
      <c r="M6" s="73" t="s">
        <v>271</v>
      </c>
    </row>
    <row r="7" spans="1:13" ht="28.5">
      <c r="A7" s="206">
        <v>11</v>
      </c>
      <c r="B7" s="207" t="s">
        <v>39</v>
      </c>
      <c r="C7" s="16">
        <v>0</v>
      </c>
      <c r="D7" s="16">
        <v>0</v>
      </c>
      <c r="E7" s="139">
        <v>0</v>
      </c>
      <c r="F7" s="301">
        <v>0.00020408163265306123</v>
      </c>
      <c r="G7" s="139">
        <v>0</v>
      </c>
      <c r="H7" s="16">
        <v>0</v>
      </c>
      <c r="I7" s="16">
        <v>0</v>
      </c>
      <c r="J7" s="139">
        <v>0</v>
      </c>
      <c r="K7" s="301">
        <v>0</v>
      </c>
      <c r="L7" s="264">
        <v>0</v>
      </c>
      <c r="M7" s="73" t="s">
        <v>272</v>
      </c>
    </row>
    <row r="8" spans="1:13" ht="15">
      <c r="A8" s="206">
        <v>12</v>
      </c>
      <c r="B8" s="207" t="s">
        <v>40</v>
      </c>
      <c r="C8" s="16">
        <v>0</v>
      </c>
      <c r="D8" s="16">
        <v>0</v>
      </c>
      <c r="E8" s="139">
        <v>0</v>
      </c>
      <c r="F8" s="301">
        <v>0</v>
      </c>
      <c r="G8" s="139">
        <v>0</v>
      </c>
      <c r="H8" s="16">
        <v>0</v>
      </c>
      <c r="I8" s="16">
        <v>0</v>
      </c>
      <c r="J8" s="139">
        <v>0</v>
      </c>
      <c r="K8" s="301">
        <v>0</v>
      </c>
      <c r="L8" s="264">
        <v>0</v>
      </c>
      <c r="M8" s="73" t="s">
        <v>273</v>
      </c>
    </row>
    <row r="9" spans="1:13" ht="15">
      <c r="A9" s="206">
        <v>13</v>
      </c>
      <c r="B9" s="207" t="s">
        <v>41</v>
      </c>
      <c r="C9" s="16">
        <v>0</v>
      </c>
      <c r="D9" s="16">
        <v>0</v>
      </c>
      <c r="E9" s="139">
        <v>0</v>
      </c>
      <c r="F9" s="301">
        <v>0</v>
      </c>
      <c r="G9" s="139">
        <v>0</v>
      </c>
      <c r="H9" s="16">
        <v>0</v>
      </c>
      <c r="I9" s="16">
        <v>0</v>
      </c>
      <c r="J9" s="139">
        <v>0</v>
      </c>
      <c r="K9" s="301">
        <v>0</v>
      </c>
      <c r="L9" s="264">
        <v>0</v>
      </c>
      <c r="M9" s="73" t="s">
        <v>274</v>
      </c>
    </row>
    <row r="10" spans="1:13" ht="15">
      <c r="A10" s="206">
        <v>14</v>
      </c>
      <c r="B10" s="207" t="s">
        <v>42</v>
      </c>
      <c r="C10" s="16">
        <v>0</v>
      </c>
      <c r="D10" s="16">
        <v>0.0001149029070435482</v>
      </c>
      <c r="E10" s="139">
        <v>0.00038008361839604707</v>
      </c>
      <c r="F10" s="301">
        <v>0</v>
      </c>
      <c r="G10" s="139">
        <v>0.0006825938566552901</v>
      </c>
      <c r="H10" s="16">
        <v>0.00038008361839604707</v>
      </c>
      <c r="I10" s="16">
        <v>0</v>
      </c>
      <c r="J10" s="139">
        <v>0</v>
      </c>
      <c r="K10" s="301">
        <v>0.00025329280648429586</v>
      </c>
      <c r="L10" s="264">
        <v>0</v>
      </c>
      <c r="M10" s="73" t="s">
        <v>275</v>
      </c>
    </row>
    <row r="11" spans="1:13" ht="15">
      <c r="A11" s="206">
        <v>19</v>
      </c>
      <c r="B11" s="207" t="s">
        <v>43</v>
      </c>
      <c r="C11" s="16">
        <v>0</v>
      </c>
      <c r="D11" s="16">
        <v>0.0012639319774790303</v>
      </c>
      <c r="E11" s="139">
        <v>0.0011402508551881414</v>
      </c>
      <c r="F11" s="301">
        <v>0.0008163265306122449</v>
      </c>
      <c r="G11" s="139">
        <v>0.0006825938566552901</v>
      </c>
      <c r="H11" s="16">
        <v>0.0011402508551881414</v>
      </c>
      <c r="I11" s="16">
        <v>0</v>
      </c>
      <c r="J11" s="139">
        <v>0.0013509862199405566</v>
      </c>
      <c r="K11" s="301">
        <v>0.0007598784194528875</v>
      </c>
      <c r="L11" s="264">
        <v>0.0028873917228103944</v>
      </c>
      <c r="M11" s="73" t="s">
        <v>276</v>
      </c>
    </row>
    <row r="12" spans="1:13" ht="28.5">
      <c r="A12" s="206">
        <v>20</v>
      </c>
      <c r="B12" s="207" t="s">
        <v>44</v>
      </c>
      <c r="C12" s="16">
        <v>0</v>
      </c>
      <c r="D12" s="16">
        <v>0.0005745145352177409</v>
      </c>
      <c r="E12" s="139">
        <v>0.0011402508551881414</v>
      </c>
      <c r="F12" s="301">
        <v>0.00040816326530612246</v>
      </c>
      <c r="G12" s="139">
        <v>0.0006825938566552901</v>
      </c>
      <c r="H12" s="16">
        <v>0.0011402508551881414</v>
      </c>
      <c r="I12" s="16">
        <v>0</v>
      </c>
      <c r="J12" s="139">
        <v>0.0008105917319643339</v>
      </c>
      <c r="K12" s="301">
        <v>0.0005065856129685917</v>
      </c>
      <c r="L12" s="264">
        <v>0</v>
      </c>
      <c r="M12" s="73" t="s">
        <v>277</v>
      </c>
    </row>
    <row r="13" spans="1:13" ht="15">
      <c r="A13" s="206">
        <v>21</v>
      </c>
      <c r="B13" s="207" t="s">
        <v>45</v>
      </c>
      <c r="C13" s="16">
        <v>0</v>
      </c>
      <c r="D13" s="16">
        <v>0.0001149029070435482</v>
      </c>
      <c r="E13" s="139">
        <v>0.0011402508551881414</v>
      </c>
      <c r="F13" s="301">
        <v>0</v>
      </c>
      <c r="G13" s="139">
        <v>0</v>
      </c>
      <c r="H13" s="16">
        <v>0.0011402508551881414</v>
      </c>
      <c r="I13" s="16">
        <v>0</v>
      </c>
      <c r="J13" s="139">
        <v>0</v>
      </c>
      <c r="K13" s="301">
        <v>0.00025329280648429586</v>
      </c>
      <c r="L13" s="264">
        <v>0</v>
      </c>
      <c r="M13" s="73" t="s">
        <v>278</v>
      </c>
    </row>
    <row r="14" spans="1:13" ht="15">
      <c r="A14" s="206">
        <v>22</v>
      </c>
      <c r="B14" s="207" t="s">
        <v>46</v>
      </c>
      <c r="C14" s="16">
        <v>0</v>
      </c>
      <c r="D14" s="16">
        <v>0.0003447087211306446</v>
      </c>
      <c r="E14" s="139">
        <v>0.0019004180919802356</v>
      </c>
      <c r="F14" s="301">
        <v>0.0006122448979591836</v>
      </c>
      <c r="G14" s="139">
        <v>0</v>
      </c>
      <c r="H14" s="16">
        <v>0.0019004180919802356</v>
      </c>
      <c r="I14" s="16">
        <v>0</v>
      </c>
      <c r="J14" s="139">
        <v>0.0008105917319643339</v>
      </c>
      <c r="K14" s="301">
        <v>0</v>
      </c>
      <c r="L14" s="264">
        <v>0</v>
      </c>
      <c r="M14" s="73" t="s">
        <v>279</v>
      </c>
    </row>
    <row r="15" spans="1:13" ht="15">
      <c r="A15" s="206">
        <v>23</v>
      </c>
      <c r="B15" s="207" t="s">
        <v>47</v>
      </c>
      <c r="C15" s="16">
        <v>0</v>
      </c>
      <c r="D15" s="16">
        <v>0.0001149029070435482</v>
      </c>
      <c r="E15" s="139">
        <v>0.0011402508551881414</v>
      </c>
      <c r="F15" s="301">
        <v>0</v>
      </c>
      <c r="G15" s="139">
        <v>0</v>
      </c>
      <c r="H15" s="16">
        <v>0.0011402508551881414</v>
      </c>
      <c r="I15" s="16">
        <v>0</v>
      </c>
      <c r="J15" s="139">
        <v>0.0002701972439881113</v>
      </c>
      <c r="K15" s="301">
        <v>0</v>
      </c>
      <c r="L15" s="264">
        <v>0</v>
      </c>
      <c r="M15" s="73" t="s">
        <v>280</v>
      </c>
    </row>
    <row r="16" spans="1:13" ht="15">
      <c r="A16" s="206">
        <v>24</v>
      </c>
      <c r="B16" s="207" t="s">
        <v>48</v>
      </c>
      <c r="C16" s="16">
        <v>0</v>
      </c>
      <c r="D16" s="16">
        <v>0.0003447087211306446</v>
      </c>
      <c r="E16" s="139">
        <v>0.0019004180919802356</v>
      </c>
      <c r="F16" s="301">
        <v>0.00040816326530612246</v>
      </c>
      <c r="G16" s="139">
        <v>0</v>
      </c>
      <c r="H16" s="16">
        <v>0.0019004180919802356</v>
      </c>
      <c r="I16" s="16">
        <v>0</v>
      </c>
      <c r="J16" s="139">
        <v>0.0005403944879762226</v>
      </c>
      <c r="K16" s="301">
        <v>0.00025329280648429586</v>
      </c>
      <c r="L16" s="264">
        <v>0</v>
      </c>
      <c r="M16" s="73" t="s">
        <v>281</v>
      </c>
    </row>
    <row r="17" spans="1:13" ht="15">
      <c r="A17" s="206">
        <v>29</v>
      </c>
      <c r="B17" s="207" t="s">
        <v>49</v>
      </c>
      <c r="C17" s="16">
        <v>0</v>
      </c>
      <c r="D17" s="16">
        <v>0.0002298058140870964</v>
      </c>
      <c r="E17" s="139">
        <v>0.0007601672367920941</v>
      </c>
      <c r="F17" s="301">
        <v>0</v>
      </c>
      <c r="G17" s="139">
        <v>0</v>
      </c>
      <c r="H17" s="16">
        <v>0.0007601672367920941</v>
      </c>
      <c r="I17" s="16">
        <v>0</v>
      </c>
      <c r="J17" s="139">
        <v>0.0002701972439881113</v>
      </c>
      <c r="K17" s="301">
        <v>0.00025329280648429586</v>
      </c>
      <c r="L17" s="264">
        <v>0</v>
      </c>
      <c r="M17" s="73" t="s">
        <v>282</v>
      </c>
    </row>
    <row r="18" spans="1:13" ht="28.5">
      <c r="A18" s="206">
        <v>30</v>
      </c>
      <c r="B18" s="207" t="s">
        <v>50</v>
      </c>
      <c r="C18" s="16">
        <v>0</v>
      </c>
      <c r="D18" s="16">
        <v>0.005285533724003217</v>
      </c>
      <c r="E18" s="139">
        <v>0.006461421512732801</v>
      </c>
      <c r="F18" s="301">
        <v>0.006326530612244898</v>
      </c>
      <c r="G18" s="139">
        <v>0.007508532423208191</v>
      </c>
      <c r="H18" s="16">
        <v>0.006461421512732801</v>
      </c>
      <c r="I18" s="16">
        <v>0.005102040816326531</v>
      </c>
      <c r="J18" s="139">
        <v>0.005944339367738449</v>
      </c>
      <c r="K18" s="301">
        <v>0.004559270516717325</v>
      </c>
      <c r="L18" s="264">
        <v>0.005774783445620789</v>
      </c>
      <c r="M18" s="73" t="s">
        <v>283</v>
      </c>
    </row>
    <row r="19" spans="1:13" ht="15">
      <c r="A19" s="206">
        <v>31</v>
      </c>
      <c r="B19" s="207" t="s">
        <v>51</v>
      </c>
      <c r="C19" s="16">
        <v>0</v>
      </c>
      <c r="D19" s="16">
        <v>0.0004596116281741928</v>
      </c>
      <c r="E19" s="139">
        <v>0.0007601672367920941</v>
      </c>
      <c r="F19" s="301">
        <v>0.0010204081632653062</v>
      </c>
      <c r="G19" s="139">
        <v>0</v>
      </c>
      <c r="H19" s="16">
        <v>0.0007601672367920941</v>
      </c>
      <c r="I19" s="16">
        <v>0</v>
      </c>
      <c r="J19" s="139">
        <v>0.0002701972439881113</v>
      </c>
      <c r="K19" s="301">
        <v>0.0005065856129685917</v>
      </c>
      <c r="L19" s="264">
        <v>0.0009624639076034649</v>
      </c>
      <c r="M19" s="73" t="s">
        <v>284</v>
      </c>
    </row>
    <row r="20" spans="1:13" ht="28.5">
      <c r="A20" s="206">
        <v>32</v>
      </c>
      <c r="B20" s="207" t="s">
        <v>52</v>
      </c>
      <c r="C20" s="16">
        <v>0</v>
      </c>
      <c r="D20" s="16">
        <v>0.0006894174422612892</v>
      </c>
      <c r="E20" s="139">
        <v>0.0015203344735841883</v>
      </c>
      <c r="F20" s="301">
        <v>0.00020408163265306123</v>
      </c>
      <c r="G20" s="139">
        <v>0</v>
      </c>
      <c r="H20" s="16">
        <v>0.0015203344735841883</v>
      </c>
      <c r="I20" s="16">
        <v>0</v>
      </c>
      <c r="J20" s="139">
        <v>0.0010807889759524452</v>
      </c>
      <c r="K20" s="301">
        <v>0.0005065856129685917</v>
      </c>
      <c r="L20" s="264">
        <v>0</v>
      </c>
      <c r="M20" s="73" t="s">
        <v>285</v>
      </c>
    </row>
    <row r="21" spans="1:13" ht="15">
      <c r="A21" s="206">
        <v>33</v>
      </c>
      <c r="B21" s="207" t="s">
        <v>53</v>
      </c>
      <c r="C21" s="16">
        <v>0</v>
      </c>
      <c r="D21" s="16">
        <v>0.0045961162817419274</v>
      </c>
      <c r="E21" s="139">
        <v>0.009882174078297225</v>
      </c>
      <c r="F21" s="301">
        <v>0.0067346938775510205</v>
      </c>
      <c r="G21" s="139">
        <v>0.005460750853242321</v>
      </c>
      <c r="H21" s="16">
        <v>0.009882174078297225</v>
      </c>
      <c r="I21" s="16">
        <v>0</v>
      </c>
      <c r="J21" s="139">
        <v>0.004323155903809781</v>
      </c>
      <c r="K21" s="301">
        <v>0.005065856129685917</v>
      </c>
      <c r="L21" s="264">
        <v>0.0038498556304138597</v>
      </c>
      <c r="M21" s="73" t="s">
        <v>286</v>
      </c>
    </row>
    <row r="22" spans="1:13" ht="15">
      <c r="A22" s="206">
        <v>34</v>
      </c>
      <c r="B22" s="207" t="s">
        <v>54</v>
      </c>
      <c r="C22" s="16">
        <v>0</v>
      </c>
      <c r="D22" s="16">
        <v>0.006434562794438698</v>
      </c>
      <c r="E22" s="139">
        <v>0.008361839604713038</v>
      </c>
      <c r="F22" s="301">
        <v>0.004081632653061225</v>
      </c>
      <c r="G22" s="139">
        <v>0.0068259385665529</v>
      </c>
      <c r="H22" s="16">
        <v>0.008361839604713038</v>
      </c>
      <c r="I22" s="16">
        <v>0.015306122448979591</v>
      </c>
      <c r="J22" s="139">
        <v>0.008646311807619562</v>
      </c>
      <c r="K22" s="301">
        <v>0.005065856129685917</v>
      </c>
      <c r="L22" s="264">
        <v>0.0038498556304138597</v>
      </c>
      <c r="M22" s="73" t="s">
        <v>287</v>
      </c>
    </row>
    <row r="23" spans="1:13" ht="15">
      <c r="A23" s="206">
        <v>35</v>
      </c>
      <c r="B23" s="207" t="s">
        <v>55</v>
      </c>
      <c r="C23" s="16">
        <v>0</v>
      </c>
      <c r="D23" s="16">
        <v>0.01838446512696771</v>
      </c>
      <c r="E23" s="139">
        <v>0.024325351577347012</v>
      </c>
      <c r="F23" s="301">
        <v>0.022040816326530613</v>
      </c>
      <c r="G23" s="139">
        <v>0.016382252559726963</v>
      </c>
      <c r="H23" s="16">
        <v>0.024325351577347012</v>
      </c>
      <c r="I23" s="16">
        <v>0.015306122448979591</v>
      </c>
      <c r="J23" s="139">
        <v>0.022156174007025128</v>
      </c>
      <c r="K23" s="301">
        <v>0.014690982776089156</v>
      </c>
      <c r="L23" s="264">
        <v>0.019249278152069293</v>
      </c>
      <c r="M23" s="73" t="s">
        <v>288</v>
      </c>
    </row>
    <row r="24" spans="1:13" ht="15">
      <c r="A24" s="206">
        <v>39</v>
      </c>
      <c r="B24" s="207" t="s">
        <v>56</v>
      </c>
      <c r="C24" s="16">
        <v>0</v>
      </c>
      <c r="D24" s="16">
        <v>0.002872572676088705</v>
      </c>
      <c r="E24" s="139">
        <v>0.0015203344735841883</v>
      </c>
      <c r="F24" s="301">
        <v>0.0016326530612244899</v>
      </c>
      <c r="G24" s="139">
        <v>0.0006825938566552901</v>
      </c>
      <c r="H24" s="16">
        <v>0.0015203344735841883</v>
      </c>
      <c r="I24" s="16">
        <v>0.015306122448979591</v>
      </c>
      <c r="J24" s="139">
        <v>0.0035125641718454477</v>
      </c>
      <c r="K24" s="301">
        <v>0.0022796352583586625</v>
      </c>
      <c r="L24" s="264">
        <v>0.0028873917228103944</v>
      </c>
      <c r="M24" s="73" t="s">
        <v>289</v>
      </c>
    </row>
    <row r="25" spans="1:13" ht="28.5">
      <c r="A25" s="206">
        <v>40</v>
      </c>
      <c r="B25" s="207" t="s">
        <v>57</v>
      </c>
      <c r="C25" s="16">
        <v>0</v>
      </c>
      <c r="D25" s="16">
        <v>0.058255773871078935</v>
      </c>
      <c r="E25" s="139">
        <v>0.05739262637780311</v>
      </c>
      <c r="F25" s="301">
        <v>0.05612244897959184</v>
      </c>
      <c r="G25" s="139">
        <v>0.06484641638225255</v>
      </c>
      <c r="H25" s="16">
        <v>0.05739262637780311</v>
      </c>
      <c r="I25" s="16">
        <v>0.09183673469387756</v>
      </c>
      <c r="J25" s="139">
        <v>0.06079437989732505</v>
      </c>
      <c r="K25" s="301">
        <v>0.05623100303951368</v>
      </c>
      <c r="L25" s="264">
        <v>0.05774783445620788</v>
      </c>
      <c r="M25" s="73" t="s">
        <v>290</v>
      </c>
    </row>
    <row r="26" spans="1:13" ht="28.5">
      <c r="A26" s="206">
        <v>41</v>
      </c>
      <c r="B26" s="207" t="s">
        <v>58</v>
      </c>
      <c r="C26" s="16">
        <v>0</v>
      </c>
      <c r="D26" s="16">
        <v>0.0018384465126967712</v>
      </c>
      <c r="E26" s="139">
        <v>0.0019004180919802356</v>
      </c>
      <c r="F26" s="301">
        <v>0.0014285714285714286</v>
      </c>
      <c r="G26" s="139">
        <v>0.0013651877133105802</v>
      </c>
      <c r="H26" s="16">
        <v>0.0019004180919802356</v>
      </c>
      <c r="I26" s="16">
        <v>0</v>
      </c>
      <c r="J26" s="139">
        <v>0.0032423669278573357</v>
      </c>
      <c r="K26" s="301">
        <v>0.00025329280648429586</v>
      </c>
      <c r="L26" s="264">
        <v>0.0028873917228103944</v>
      </c>
      <c r="M26" s="73" t="s">
        <v>291</v>
      </c>
    </row>
    <row r="27" spans="1:13" ht="28.5">
      <c r="A27" s="206">
        <v>42</v>
      </c>
      <c r="B27" s="207" t="s">
        <v>59</v>
      </c>
      <c r="C27" s="16">
        <v>0.33333333333333326</v>
      </c>
      <c r="D27" s="16">
        <v>0.38561415603814775</v>
      </c>
      <c r="E27" s="139">
        <v>0.3998479665526416</v>
      </c>
      <c r="F27" s="301">
        <v>0.4173469387755102</v>
      </c>
      <c r="G27" s="139">
        <v>0.43617747440273036</v>
      </c>
      <c r="H27" s="16">
        <v>0.3998479665526416</v>
      </c>
      <c r="I27" s="16">
        <v>0.4234693877551021</v>
      </c>
      <c r="J27" s="139">
        <v>0.38557146717103485</v>
      </c>
      <c r="K27" s="301">
        <v>0.3862715298885512</v>
      </c>
      <c r="L27" s="264">
        <v>0.38402309913378246</v>
      </c>
      <c r="M27" s="73" t="s">
        <v>292</v>
      </c>
    </row>
    <row r="28" spans="1:13" ht="28.5">
      <c r="A28" s="206">
        <v>43</v>
      </c>
      <c r="B28" s="207" t="s">
        <v>60</v>
      </c>
      <c r="C28" s="16">
        <v>0</v>
      </c>
      <c r="D28" s="16">
        <v>0.0006894174422612892</v>
      </c>
      <c r="E28" s="139">
        <v>0.0015203344735841883</v>
      </c>
      <c r="F28" s="301">
        <v>0.0012244897959183673</v>
      </c>
      <c r="G28" s="139">
        <v>0</v>
      </c>
      <c r="H28" s="16">
        <v>0.0015203344735841883</v>
      </c>
      <c r="I28" s="16">
        <v>0.010204081632653062</v>
      </c>
      <c r="J28" s="139">
        <v>0.0008105917319643339</v>
      </c>
      <c r="K28" s="301">
        <v>0.0005065856129685917</v>
      </c>
      <c r="L28" s="264">
        <v>0.0009624639076034649</v>
      </c>
      <c r="M28" s="73" t="s">
        <v>293</v>
      </c>
    </row>
    <row r="29" spans="1:13" ht="15">
      <c r="A29" s="206">
        <v>44</v>
      </c>
      <c r="B29" s="207" t="s">
        <v>61</v>
      </c>
      <c r="C29" s="16">
        <v>0</v>
      </c>
      <c r="D29" s="16">
        <v>0.00574514535217741</v>
      </c>
      <c r="E29" s="139">
        <v>0.008361839604713038</v>
      </c>
      <c r="F29" s="301">
        <v>0.00836734693877551</v>
      </c>
      <c r="G29" s="139">
        <v>0.00477815699658703</v>
      </c>
      <c r="H29" s="16">
        <v>0.008361839604713038</v>
      </c>
      <c r="I29" s="16">
        <v>0</v>
      </c>
      <c r="J29" s="139">
        <v>0.0054039448797622265</v>
      </c>
      <c r="K29" s="301">
        <v>0.006332320162107396</v>
      </c>
      <c r="L29" s="264">
        <v>0.004812319538017323</v>
      </c>
      <c r="M29" s="73" t="s">
        <v>294</v>
      </c>
    </row>
    <row r="30" spans="1:13" ht="15">
      <c r="A30" s="206">
        <v>45</v>
      </c>
      <c r="B30" s="207" t="s">
        <v>62</v>
      </c>
      <c r="C30" s="16">
        <v>0</v>
      </c>
      <c r="D30" s="16">
        <v>0.0008043203493048373</v>
      </c>
      <c r="E30" s="139">
        <v>0.0011402508551881414</v>
      </c>
      <c r="F30" s="301">
        <v>0.0006122448979591836</v>
      </c>
      <c r="G30" s="139">
        <v>0</v>
      </c>
      <c r="H30" s="16">
        <v>0.0011402508551881414</v>
      </c>
      <c r="I30" s="16">
        <v>0</v>
      </c>
      <c r="J30" s="139">
        <v>0.0005403944879762226</v>
      </c>
      <c r="K30" s="301">
        <v>0.0012664640324214793</v>
      </c>
      <c r="L30" s="264">
        <v>0</v>
      </c>
      <c r="M30" s="73" t="s">
        <v>295</v>
      </c>
    </row>
    <row r="31" spans="1:13" ht="15">
      <c r="A31" s="206">
        <v>49</v>
      </c>
      <c r="B31" s="207" t="s">
        <v>63</v>
      </c>
      <c r="C31" s="16">
        <v>0</v>
      </c>
      <c r="D31" s="16">
        <v>0.007238883143743535</v>
      </c>
      <c r="E31" s="139">
        <v>0.0049410870391486126</v>
      </c>
      <c r="F31" s="301">
        <v>0.005714285714285714</v>
      </c>
      <c r="G31" s="139">
        <v>0.008191126279863481</v>
      </c>
      <c r="H31" s="16">
        <v>0.0049410870391486126</v>
      </c>
      <c r="I31" s="16">
        <v>0.005102040816326531</v>
      </c>
      <c r="J31" s="139">
        <v>0.007295325587679005</v>
      </c>
      <c r="K31" s="301">
        <v>0.007345491388044578</v>
      </c>
      <c r="L31" s="264">
        <v>0.006737247353224254</v>
      </c>
      <c r="M31" s="73" t="s">
        <v>296</v>
      </c>
    </row>
    <row r="32" spans="1:13" ht="15">
      <c r="A32" s="206">
        <v>50</v>
      </c>
      <c r="B32" s="207" t="s">
        <v>64</v>
      </c>
      <c r="C32" s="16">
        <v>0.06666666666666668</v>
      </c>
      <c r="D32" s="16">
        <v>0.0481443180512467</v>
      </c>
      <c r="E32" s="139">
        <v>0.03344735841885215</v>
      </c>
      <c r="F32" s="301">
        <v>0.04040816326530612</v>
      </c>
      <c r="G32" s="139">
        <v>0.03890784982935153</v>
      </c>
      <c r="H32" s="16">
        <v>0.03344735841885215</v>
      </c>
      <c r="I32" s="16">
        <v>0.030612244897959183</v>
      </c>
      <c r="J32" s="139">
        <v>0.04809510942988381</v>
      </c>
      <c r="K32" s="301">
        <v>0.04508611955420466</v>
      </c>
      <c r="L32" s="264">
        <v>0.05967276227141483</v>
      </c>
      <c r="M32" s="73" t="s">
        <v>297</v>
      </c>
    </row>
    <row r="33" spans="1:13" ht="15">
      <c r="A33" s="206">
        <v>51</v>
      </c>
      <c r="B33" s="207" t="s">
        <v>65</v>
      </c>
      <c r="C33" s="16">
        <v>0</v>
      </c>
      <c r="D33" s="16">
        <v>0.021142134896012868</v>
      </c>
      <c r="E33" s="139">
        <v>0.010642341315089319</v>
      </c>
      <c r="F33" s="301">
        <v>0.015510204081632652</v>
      </c>
      <c r="G33" s="139">
        <v>0.021843003412969283</v>
      </c>
      <c r="H33" s="16">
        <v>0.010642341315089319</v>
      </c>
      <c r="I33" s="16">
        <v>0.005102040816326531</v>
      </c>
      <c r="J33" s="139">
        <v>0.023777357470953796</v>
      </c>
      <c r="K33" s="301">
        <v>0.017983789260385005</v>
      </c>
      <c r="L33" s="264">
        <v>0.024061597690086624</v>
      </c>
      <c r="M33" s="73" t="s">
        <v>298</v>
      </c>
    </row>
    <row r="34" spans="1:13" ht="15">
      <c r="A34" s="206">
        <v>52</v>
      </c>
      <c r="B34" s="207" t="s">
        <v>66</v>
      </c>
      <c r="C34" s="16">
        <v>0</v>
      </c>
      <c r="D34" s="16">
        <v>0.10054004366310468</v>
      </c>
      <c r="E34" s="139">
        <v>0.10452299505891297</v>
      </c>
      <c r="F34" s="301">
        <v>0.09877551020408165</v>
      </c>
      <c r="G34" s="139">
        <v>0.09897610921501707</v>
      </c>
      <c r="H34" s="16">
        <v>0.10452299505891297</v>
      </c>
      <c r="I34" s="16">
        <v>0.0663265306122449</v>
      </c>
      <c r="J34" s="139">
        <v>0.09510942988381518</v>
      </c>
      <c r="K34" s="301">
        <v>0.09929078014184398</v>
      </c>
      <c r="L34" s="264">
        <v>0.1260827718960539</v>
      </c>
      <c r="M34" s="73" t="s">
        <v>299</v>
      </c>
    </row>
    <row r="35" spans="1:13" ht="15">
      <c r="A35" s="206">
        <v>59</v>
      </c>
      <c r="B35" s="207" t="s">
        <v>67</v>
      </c>
      <c r="C35" s="16">
        <v>0</v>
      </c>
      <c r="D35" s="16">
        <v>0.008387912214179019</v>
      </c>
      <c r="E35" s="139">
        <v>0.00798175598631699</v>
      </c>
      <c r="F35" s="301">
        <v>0.005102040816326531</v>
      </c>
      <c r="G35" s="139">
        <v>0.0061433447098976105</v>
      </c>
      <c r="H35" s="16">
        <v>0.00798175598631699</v>
      </c>
      <c r="I35" s="16">
        <v>0.020408163265306124</v>
      </c>
      <c r="J35" s="139">
        <v>0.010537692515536344</v>
      </c>
      <c r="K35" s="301">
        <v>0.006332320162107396</v>
      </c>
      <c r="L35" s="264">
        <v>0.008662175168431183</v>
      </c>
      <c r="M35" s="73" t="s">
        <v>300</v>
      </c>
    </row>
    <row r="36" spans="1:13" ht="28.5">
      <c r="A36" s="206">
        <v>60</v>
      </c>
      <c r="B36" s="207" t="s">
        <v>68</v>
      </c>
      <c r="C36" s="16">
        <v>0</v>
      </c>
      <c r="D36" s="16">
        <v>0.004940825002872573</v>
      </c>
      <c r="E36" s="139">
        <v>0.0026605853287723297</v>
      </c>
      <c r="F36" s="301">
        <v>0.0034693877551020408</v>
      </c>
      <c r="G36" s="139">
        <v>0.0027303754266211604</v>
      </c>
      <c r="H36" s="16">
        <v>0.0026605853287723297</v>
      </c>
      <c r="I36" s="16">
        <v>0.005102040816326531</v>
      </c>
      <c r="J36" s="139">
        <v>0.004863550391786004</v>
      </c>
      <c r="K36" s="301">
        <v>0.005319148936170213</v>
      </c>
      <c r="L36" s="264">
        <v>0.0038498556304138597</v>
      </c>
      <c r="M36" s="73" t="s">
        <v>301</v>
      </c>
    </row>
    <row r="37" spans="1:13" ht="15">
      <c r="A37" s="206">
        <v>61</v>
      </c>
      <c r="B37" s="207" t="s">
        <v>69</v>
      </c>
      <c r="C37" s="16">
        <v>0</v>
      </c>
      <c r="D37" s="16">
        <v>0.0002298058140870964</v>
      </c>
      <c r="E37" s="139">
        <v>0</v>
      </c>
      <c r="F37" s="301">
        <v>0.00040816326530612246</v>
      </c>
      <c r="G37" s="139">
        <v>0</v>
      </c>
      <c r="H37" s="16">
        <v>0</v>
      </c>
      <c r="I37" s="16">
        <v>0</v>
      </c>
      <c r="J37" s="139">
        <v>0.0005403944879762226</v>
      </c>
      <c r="K37" s="301">
        <v>0</v>
      </c>
      <c r="L37" s="264">
        <v>0</v>
      </c>
      <c r="M37" s="73" t="s">
        <v>302</v>
      </c>
    </row>
    <row r="38" spans="1:13" ht="15">
      <c r="A38" s="206">
        <v>62</v>
      </c>
      <c r="B38" s="207" t="s">
        <v>70</v>
      </c>
      <c r="C38" s="16">
        <v>0</v>
      </c>
      <c r="D38" s="16">
        <v>0.0001149029070435482</v>
      </c>
      <c r="E38" s="139">
        <v>0</v>
      </c>
      <c r="F38" s="301">
        <v>0.0006122448979591836</v>
      </c>
      <c r="G38" s="139">
        <v>0</v>
      </c>
      <c r="H38" s="16">
        <v>0</v>
      </c>
      <c r="I38" s="16">
        <v>0</v>
      </c>
      <c r="J38" s="139">
        <v>0.0002701972439881113</v>
      </c>
      <c r="K38" s="301">
        <v>0</v>
      </c>
      <c r="L38" s="264">
        <v>0</v>
      </c>
      <c r="M38" s="73" t="s">
        <v>303</v>
      </c>
    </row>
    <row r="39" spans="1:13" ht="15">
      <c r="A39" s="206">
        <v>63</v>
      </c>
      <c r="B39" s="207" t="s">
        <v>71</v>
      </c>
      <c r="C39" s="16">
        <v>0.2666666666666667</v>
      </c>
      <c r="D39" s="16">
        <v>0.10295300471101917</v>
      </c>
      <c r="E39" s="139">
        <v>0.11554541999239833</v>
      </c>
      <c r="F39" s="301">
        <v>0.10714285714285714</v>
      </c>
      <c r="G39" s="139">
        <v>0.09897610921501707</v>
      </c>
      <c r="H39" s="16">
        <v>0.11554541999239833</v>
      </c>
      <c r="I39" s="16">
        <v>0.07142857142857142</v>
      </c>
      <c r="J39" s="139">
        <v>0.09186706295595785</v>
      </c>
      <c r="K39" s="301">
        <v>0.11550151975683891</v>
      </c>
      <c r="L39" s="264">
        <v>0.09239653512993262</v>
      </c>
      <c r="M39" s="73" t="s">
        <v>304</v>
      </c>
    </row>
    <row r="40" spans="1:13" ht="15">
      <c r="A40" s="206">
        <v>64</v>
      </c>
      <c r="B40" s="207" t="s">
        <v>72</v>
      </c>
      <c r="C40" s="16">
        <v>0</v>
      </c>
      <c r="D40" s="16">
        <v>0.027806503504538664</v>
      </c>
      <c r="E40" s="139">
        <v>0.03724819460281262</v>
      </c>
      <c r="F40" s="301">
        <v>0.029795918367346942</v>
      </c>
      <c r="G40" s="139">
        <v>0.01911262798634812</v>
      </c>
      <c r="H40" s="16">
        <v>0.03724819460281262</v>
      </c>
      <c r="I40" s="16">
        <v>0.03571428571428571</v>
      </c>
      <c r="J40" s="139">
        <v>0.02674952715482302</v>
      </c>
      <c r="K40" s="301">
        <v>0.029381965552178313</v>
      </c>
      <c r="L40" s="264">
        <v>0.02598652550529355</v>
      </c>
      <c r="M40" s="73" t="s">
        <v>305</v>
      </c>
    </row>
    <row r="41" spans="1:13" ht="15">
      <c r="A41" s="206">
        <v>69</v>
      </c>
      <c r="B41" s="207" t="s">
        <v>73</v>
      </c>
      <c r="C41" s="16">
        <v>0</v>
      </c>
      <c r="D41" s="16">
        <v>0.0036768930253935424</v>
      </c>
      <c r="E41" s="139">
        <v>0.0026605853287723297</v>
      </c>
      <c r="F41" s="301">
        <v>0.0022448979591836735</v>
      </c>
      <c r="G41" s="139">
        <v>0.0020477815699658703</v>
      </c>
      <c r="H41" s="16">
        <v>0.0026605853287723297</v>
      </c>
      <c r="I41" s="16">
        <v>0</v>
      </c>
      <c r="J41" s="139">
        <v>0.0029721696838692245</v>
      </c>
      <c r="K41" s="301">
        <v>0.004052684903748734</v>
      </c>
      <c r="L41" s="264">
        <v>0.004812319538017323</v>
      </c>
      <c r="M41" s="73" t="s">
        <v>306</v>
      </c>
    </row>
    <row r="42" spans="1:13" ht="28.5">
      <c r="A42" s="206">
        <v>70</v>
      </c>
      <c r="B42" s="207" t="s">
        <v>74</v>
      </c>
      <c r="C42" s="16">
        <v>0</v>
      </c>
      <c r="D42" s="16">
        <v>0.0042514075606112835</v>
      </c>
      <c r="E42" s="139">
        <v>0.0049410870391486126</v>
      </c>
      <c r="F42" s="301">
        <v>0.0032653061224489797</v>
      </c>
      <c r="G42" s="139">
        <v>0.00477815699658703</v>
      </c>
      <c r="H42" s="16">
        <v>0.0049410870391486126</v>
      </c>
      <c r="I42" s="16">
        <v>0.005102040816326531</v>
      </c>
      <c r="J42" s="139">
        <v>0.004863550391786004</v>
      </c>
      <c r="K42" s="301">
        <v>0.0035460992907801418</v>
      </c>
      <c r="L42" s="264">
        <v>0.004812319538017323</v>
      </c>
      <c r="M42" s="73" t="s">
        <v>307</v>
      </c>
    </row>
    <row r="43" spans="1:13" ht="15">
      <c r="A43" s="206">
        <v>71</v>
      </c>
      <c r="B43" s="207" t="s">
        <v>75</v>
      </c>
      <c r="C43" s="16">
        <v>0</v>
      </c>
      <c r="D43" s="16">
        <v>0.001034126163391934</v>
      </c>
      <c r="E43" s="139">
        <v>0.0011402508551881414</v>
      </c>
      <c r="F43" s="301">
        <v>0.0012244897959183673</v>
      </c>
      <c r="G43" s="139">
        <v>0</v>
      </c>
      <c r="H43" s="16">
        <v>0.0011402508551881414</v>
      </c>
      <c r="I43" s="16">
        <v>0.005102040816326531</v>
      </c>
      <c r="J43" s="139">
        <v>0.0010807889759524452</v>
      </c>
      <c r="K43" s="301">
        <v>0.0007598784194528875</v>
      </c>
      <c r="L43" s="264">
        <v>0.0019249278152069298</v>
      </c>
      <c r="M43" s="73" t="s">
        <v>308</v>
      </c>
    </row>
    <row r="44" spans="1:13" ht="15">
      <c r="A44" s="206">
        <v>72</v>
      </c>
      <c r="B44" s="207" t="s">
        <v>76</v>
      </c>
      <c r="C44" s="16">
        <v>0</v>
      </c>
      <c r="D44" s="16">
        <v>0.0005745145352177409</v>
      </c>
      <c r="E44" s="139">
        <v>0.0007601672367920941</v>
      </c>
      <c r="F44" s="301">
        <v>0.0012244897959183673</v>
      </c>
      <c r="G44" s="139">
        <v>0.0006825938566552901</v>
      </c>
      <c r="H44" s="16">
        <v>0.0007601672367920941</v>
      </c>
      <c r="I44" s="16">
        <v>0</v>
      </c>
      <c r="J44" s="139">
        <v>0.0005403944879762226</v>
      </c>
      <c r="K44" s="301">
        <v>0.0007598784194528875</v>
      </c>
      <c r="L44" s="264">
        <v>0</v>
      </c>
      <c r="M44" s="73" t="s">
        <v>309</v>
      </c>
    </row>
    <row r="45" spans="1:13" ht="15">
      <c r="A45" s="206">
        <v>73</v>
      </c>
      <c r="B45" s="207" t="s">
        <v>77</v>
      </c>
      <c r="C45" s="16">
        <v>0</v>
      </c>
      <c r="D45" s="16">
        <v>0.0003447087211306446</v>
      </c>
      <c r="E45" s="139">
        <v>0</v>
      </c>
      <c r="F45" s="301">
        <v>0.00020408163265306123</v>
      </c>
      <c r="G45" s="139">
        <v>0</v>
      </c>
      <c r="H45" s="16">
        <v>0</v>
      </c>
      <c r="I45" s="16">
        <v>0</v>
      </c>
      <c r="J45" s="139">
        <v>0.0002701972439881113</v>
      </c>
      <c r="K45" s="301">
        <v>0.0005065856129685917</v>
      </c>
      <c r="L45" s="264">
        <v>0</v>
      </c>
      <c r="M45" s="73" t="s">
        <v>310</v>
      </c>
    </row>
    <row r="46" spans="1:13" ht="15">
      <c r="A46" s="206">
        <v>74</v>
      </c>
      <c r="B46" s="207" t="s">
        <v>78</v>
      </c>
      <c r="C46" s="16">
        <v>0</v>
      </c>
      <c r="D46" s="16">
        <v>0.0002298058140870964</v>
      </c>
      <c r="E46" s="139">
        <v>0</v>
      </c>
      <c r="F46" s="301">
        <v>0.00020408163265306123</v>
      </c>
      <c r="G46" s="139">
        <v>0.0013651877133105802</v>
      </c>
      <c r="H46" s="16">
        <v>0</v>
      </c>
      <c r="I46" s="16">
        <v>0</v>
      </c>
      <c r="J46" s="139">
        <v>0.0002701972439881113</v>
      </c>
      <c r="K46" s="301">
        <v>0.00025329280648429586</v>
      </c>
      <c r="L46" s="264">
        <v>0</v>
      </c>
      <c r="M46" s="73" t="s">
        <v>311</v>
      </c>
    </row>
    <row r="47" spans="1:13" ht="15">
      <c r="A47" s="206">
        <v>75</v>
      </c>
      <c r="B47" s="207" t="s">
        <v>79</v>
      </c>
      <c r="C47" s="16">
        <v>0</v>
      </c>
      <c r="D47" s="16">
        <v>0.011030679076180628</v>
      </c>
      <c r="E47" s="139">
        <v>0.00798175598631699</v>
      </c>
      <c r="F47" s="301">
        <v>0.011428571428571429</v>
      </c>
      <c r="G47" s="139">
        <v>0.010921501706484642</v>
      </c>
      <c r="H47" s="16">
        <v>0.00798175598631699</v>
      </c>
      <c r="I47" s="16">
        <v>0</v>
      </c>
      <c r="J47" s="139">
        <v>0.011078087003512564</v>
      </c>
      <c r="K47" s="301">
        <v>0.011398176291793315</v>
      </c>
      <c r="L47" s="264">
        <v>0.009624639076034646</v>
      </c>
      <c r="M47" s="73" t="s">
        <v>312</v>
      </c>
    </row>
    <row r="48" spans="1:13" ht="15">
      <c r="A48" s="206">
        <v>79</v>
      </c>
      <c r="B48" s="207" t="s">
        <v>80</v>
      </c>
      <c r="C48" s="16">
        <v>0</v>
      </c>
      <c r="D48" s="16">
        <v>0.003217281397219349</v>
      </c>
      <c r="E48" s="139">
        <v>0.0026605853287723297</v>
      </c>
      <c r="F48" s="301">
        <v>0.0010204081632653062</v>
      </c>
      <c r="G48" s="139">
        <v>0.0006825938566552901</v>
      </c>
      <c r="H48" s="16">
        <v>0.0026605853287723297</v>
      </c>
      <c r="I48" s="16">
        <v>0.005102040816326531</v>
      </c>
      <c r="J48" s="139">
        <v>0.0035125641718454477</v>
      </c>
      <c r="K48" s="301">
        <v>0.0032928064842958466</v>
      </c>
      <c r="L48" s="264">
        <v>0.0019249278152069298</v>
      </c>
      <c r="M48" s="73" t="s">
        <v>313</v>
      </c>
    </row>
    <row r="49" spans="1:13" ht="15">
      <c r="A49" s="206">
        <v>80</v>
      </c>
      <c r="B49" s="207" t="s">
        <v>81</v>
      </c>
      <c r="C49" s="16">
        <v>0</v>
      </c>
      <c r="D49" s="16">
        <v>0.0045961162817419274</v>
      </c>
      <c r="E49" s="139">
        <v>0.006461421512732801</v>
      </c>
      <c r="F49" s="301">
        <v>0.004081632653061225</v>
      </c>
      <c r="G49" s="139">
        <v>0.0020477815699658703</v>
      </c>
      <c r="H49" s="16">
        <v>0.006461421512732801</v>
      </c>
      <c r="I49" s="16">
        <v>0.010204081632653062</v>
      </c>
      <c r="J49" s="139">
        <v>0.004052958659821669</v>
      </c>
      <c r="K49" s="301">
        <v>0.005319148936170213</v>
      </c>
      <c r="L49" s="264">
        <v>0.0038498556304138597</v>
      </c>
      <c r="M49" s="73" t="s">
        <v>314</v>
      </c>
    </row>
    <row r="50" spans="1:13" ht="15">
      <c r="A50" s="206">
        <v>81</v>
      </c>
      <c r="B50" s="207" t="s">
        <v>82</v>
      </c>
      <c r="C50" s="16">
        <v>0</v>
      </c>
      <c r="D50" s="16">
        <v>0.009996552912788694</v>
      </c>
      <c r="E50" s="139">
        <v>0.009122006841505131</v>
      </c>
      <c r="F50" s="301">
        <v>0.008775510204081632</v>
      </c>
      <c r="G50" s="139">
        <v>0.008191126279863481</v>
      </c>
      <c r="H50" s="16">
        <v>0.009122006841505131</v>
      </c>
      <c r="I50" s="16">
        <v>0.010204081632653062</v>
      </c>
      <c r="J50" s="139">
        <v>0.009456903539583896</v>
      </c>
      <c r="K50" s="301">
        <v>0.01089159067882472</v>
      </c>
      <c r="L50" s="264">
        <v>0.008662175168431183</v>
      </c>
      <c r="M50" s="73" t="s">
        <v>315</v>
      </c>
    </row>
    <row r="51" spans="1:13" ht="28.5">
      <c r="A51" s="206">
        <v>82</v>
      </c>
      <c r="B51" s="207" t="s">
        <v>83</v>
      </c>
      <c r="C51" s="16">
        <v>0</v>
      </c>
      <c r="D51" s="16">
        <v>0.0002298058140870964</v>
      </c>
      <c r="E51" s="139">
        <v>0.00038008361839604707</v>
      </c>
      <c r="F51" s="301">
        <v>0.00020408163265306123</v>
      </c>
      <c r="G51" s="139">
        <v>0</v>
      </c>
      <c r="H51" s="16">
        <v>0.00038008361839604707</v>
      </c>
      <c r="I51" s="16">
        <v>0</v>
      </c>
      <c r="J51" s="139">
        <v>0.0002701972439881113</v>
      </c>
      <c r="K51" s="301">
        <v>0</v>
      </c>
      <c r="L51" s="264">
        <v>0.0009624639076034649</v>
      </c>
      <c r="M51" s="73" t="s">
        <v>316</v>
      </c>
    </row>
    <row r="52" spans="1:13" ht="42.75">
      <c r="A52" s="206">
        <v>83</v>
      </c>
      <c r="B52" s="207" t="s">
        <v>84</v>
      </c>
      <c r="C52" s="16">
        <v>0</v>
      </c>
      <c r="D52" s="16">
        <v>0.0037917959324370917</v>
      </c>
      <c r="E52" s="139">
        <v>0.004180919802356519</v>
      </c>
      <c r="F52" s="301">
        <v>0.004693877551020408</v>
      </c>
      <c r="G52" s="139">
        <v>0.00341296928327645</v>
      </c>
      <c r="H52" s="16">
        <v>0.004180919802356519</v>
      </c>
      <c r="I52" s="16">
        <v>0.005102040816326531</v>
      </c>
      <c r="J52" s="139">
        <v>0.0035125641718454477</v>
      </c>
      <c r="K52" s="301">
        <v>0.0048125633232016215</v>
      </c>
      <c r="L52" s="264">
        <v>0.0009624639076034649</v>
      </c>
      <c r="M52" s="73" t="s">
        <v>317</v>
      </c>
    </row>
    <row r="53" spans="1:13" ht="15">
      <c r="A53" s="206">
        <v>84</v>
      </c>
      <c r="B53" s="207" t="s">
        <v>85</v>
      </c>
      <c r="C53" s="16">
        <v>0</v>
      </c>
      <c r="D53" s="16">
        <v>0.0025278639549580605</v>
      </c>
      <c r="E53" s="139">
        <v>0.006461421512732801</v>
      </c>
      <c r="F53" s="301">
        <v>0.0034693877551020408</v>
      </c>
      <c r="G53" s="139">
        <v>0.0020477815699658703</v>
      </c>
      <c r="H53" s="16">
        <v>0.006461421512732801</v>
      </c>
      <c r="I53" s="16">
        <v>0.005102040816326531</v>
      </c>
      <c r="J53" s="139">
        <v>0.0027019724398811133</v>
      </c>
      <c r="K53" s="301">
        <v>0.0022796352583586625</v>
      </c>
      <c r="L53" s="264">
        <v>0.0028873917228103944</v>
      </c>
      <c r="M53" s="73" t="s">
        <v>318</v>
      </c>
    </row>
    <row r="54" spans="1:13" ht="28.5">
      <c r="A54" s="206">
        <v>85</v>
      </c>
      <c r="B54" s="207" t="s">
        <v>86</v>
      </c>
      <c r="C54" s="16">
        <v>0</v>
      </c>
      <c r="D54" s="16">
        <v>0.003447087211306446</v>
      </c>
      <c r="E54" s="139">
        <v>0.0030406689471683766</v>
      </c>
      <c r="F54" s="301">
        <v>0.004081632653061225</v>
      </c>
      <c r="G54" s="139">
        <v>0.00477815699658703</v>
      </c>
      <c r="H54" s="16">
        <v>0.0030406689471683766</v>
      </c>
      <c r="I54" s="16">
        <v>0</v>
      </c>
      <c r="J54" s="139">
        <v>0.0032423669278573357</v>
      </c>
      <c r="K54" s="301">
        <v>0.003799392097264438</v>
      </c>
      <c r="L54" s="264">
        <v>0.0028873917228103944</v>
      </c>
      <c r="M54" s="73" t="s">
        <v>319</v>
      </c>
    </row>
    <row r="55" spans="1:13" ht="15">
      <c r="A55" s="206">
        <v>89</v>
      </c>
      <c r="B55" s="207" t="s">
        <v>87</v>
      </c>
      <c r="C55" s="16">
        <v>0</v>
      </c>
      <c r="D55" s="16">
        <v>0.0022980581408709637</v>
      </c>
      <c r="E55" s="139">
        <v>0.0019004180919802356</v>
      </c>
      <c r="F55" s="301">
        <v>0.0032653061224489797</v>
      </c>
      <c r="G55" s="139">
        <v>0.0027303754266211604</v>
      </c>
      <c r="H55" s="16">
        <v>0.0019004180919802356</v>
      </c>
      <c r="I55" s="16">
        <v>0</v>
      </c>
      <c r="J55" s="139">
        <v>0.0018913807079167795</v>
      </c>
      <c r="K55" s="301">
        <v>0.00303951367781155</v>
      </c>
      <c r="L55" s="264">
        <v>0.0009624639076034649</v>
      </c>
      <c r="M55" s="73" t="s">
        <v>320</v>
      </c>
    </row>
    <row r="56" spans="1:13" ht="15.75" thickBot="1">
      <c r="A56" s="210">
        <v>99</v>
      </c>
      <c r="B56" s="211" t="s">
        <v>88</v>
      </c>
      <c r="C56" s="20">
        <v>0.13333333333333336</v>
      </c>
      <c r="D56" s="20">
        <v>0.06423072503734345</v>
      </c>
      <c r="E56" s="284">
        <v>0.047510452299505894</v>
      </c>
      <c r="F56" s="302">
        <v>0.05346938775510205</v>
      </c>
      <c r="G56" s="284">
        <v>0.05665529010238908</v>
      </c>
      <c r="H56" s="20">
        <v>0.047510452299505894</v>
      </c>
      <c r="I56" s="20">
        <v>0.020408163265306124</v>
      </c>
      <c r="J56" s="284">
        <v>0.06349635233720616</v>
      </c>
      <c r="K56" s="302">
        <v>0.0668693009118541</v>
      </c>
      <c r="L56" s="268">
        <v>0.05582290664100096</v>
      </c>
      <c r="M56" s="73" t="s">
        <v>321</v>
      </c>
    </row>
    <row r="57" spans="1:13" ht="15.75" thickBot="1">
      <c r="A57" s="353" t="s">
        <v>89</v>
      </c>
      <c r="B57" s="354"/>
      <c r="C57" s="34">
        <v>1</v>
      </c>
      <c r="D57" s="34">
        <v>1</v>
      </c>
      <c r="E57" s="34">
        <v>1</v>
      </c>
      <c r="F57" s="34">
        <v>1</v>
      </c>
      <c r="G57" s="34">
        <v>1</v>
      </c>
      <c r="H57" s="34">
        <v>1</v>
      </c>
      <c r="I57" s="34">
        <v>1</v>
      </c>
      <c r="J57" s="34">
        <v>1</v>
      </c>
      <c r="K57" s="34">
        <v>1</v>
      </c>
      <c r="L57" s="35">
        <v>1</v>
      </c>
      <c r="M57" s="73" t="s">
        <v>116</v>
      </c>
    </row>
    <row r="58" spans="1:12" ht="15">
      <c r="A58" s="276"/>
      <c r="B58" s="88"/>
      <c r="C58" s="277"/>
      <c r="D58" s="277"/>
      <c r="E58" s="277"/>
      <c r="F58" s="277"/>
      <c r="G58" s="277"/>
      <c r="H58" s="277"/>
      <c r="I58" s="277"/>
      <c r="J58" s="277"/>
      <c r="K58" s="277"/>
      <c r="L58" s="277"/>
    </row>
    <row r="59" spans="1:12" ht="15">
      <c r="A59" s="89" t="s">
        <v>95</v>
      </c>
      <c r="B59" s="90"/>
      <c r="C59" s="330">
        <f aca="true" t="shared" si="0" ref="C59:K59">SUM(C6:C56,C5)</f>
        <v>1</v>
      </c>
      <c r="D59" s="330">
        <f t="shared" si="0"/>
        <v>0.9999999999999998</v>
      </c>
      <c r="E59" s="330">
        <f t="shared" si="0"/>
        <v>0.9999999999999999</v>
      </c>
      <c r="F59" s="330">
        <f t="shared" si="0"/>
        <v>1.0000000000000002</v>
      </c>
      <c r="G59" s="330">
        <f t="shared" si="0"/>
        <v>1.0000000000000002</v>
      </c>
      <c r="H59" s="325">
        <f t="shared" si="0"/>
        <v>0.9999999999999999</v>
      </c>
      <c r="I59" s="325">
        <f t="shared" si="0"/>
        <v>0.9999999999999997</v>
      </c>
      <c r="J59" s="325">
        <f t="shared" si="0"/>
        <v>1.0000000000000002</v>
      </c>
      <c r="K59" s="325">
        <f t="shared" si="0"/>
        <v>1</v>
      </c>
      <c r="L59" s="325">
        <f>SUM(L6:L56,L5)</f>
        <v>0.9999999999999998</v>
      </c>
    </row>
    <row r="60" spans="1:12" ht="33" customHeight="1">
      <c r="A60" s="401" t="s">
        <v>106</v>
      </c>
      <c r="B60" s="401"/>
      <c r="C60" s="401"/>
      <c r="D60" s="401"/>
      <c r="E60" s="401"/>
      <c r="F60" s="401"/>
      <c r="G60" s="401"/>
      <c r="H60" s="74"/>
      <c r="I60" s="74"/>
      <c r="J60" s="74"/>
      <c r="K60" s="74"/>
      <c r="L60" s="74"/>
    </row>
    <row r="61" spans="1:12" ht="15">
      <c r="A61" s="90" t="s">
        <v>96</v>
      </c>
      <c r="B61" s="90"/>
      <c r="C61" s="90"/>
      <c r="D61" s="90"/>
      <c r="E61" s="90"/>
      <c r="F61" s="90"/>
      <c r="G61" s="90"/>
      <c r="H61" s="74"/>
      <c r="I61" s="74"/>
      <c r="J61" s="74"/>
      <c r="K61" s="74"/>
      <c r="L61" s="74"/>
    </row>
    <row r="62" spans="1:1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5">
      <c r="A63" s="74"/>
      <c r="B63" s="7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</row>
  </sheetData>
  <sheetProtection/>
  <mergeCells count="11">
    <mergeCell ref="G3:G4"/>
    <mergeCell ref="H3:K3"/>
    <mergeCell ref="L3:L4"/>
    <mergeCell ref="A57:B57"/>
    <mergeCell ref="A60:G60"/>
    <mergeCell ref="A1:L1"/>
    <mergeCell ref="A2:A4"/>
    <mergeCell ref="B2:B4"/>
    <mergeCell ref="C2:G2"/>
    <mergeCell ref="H2:L2"/>
    <mergeCell ref="C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9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20" width="10.00390625" style="69" customWidth="1"/>
    <col min="21" max="16384" width="11.421875" style="69" customWidth="1"/>
  </cols>
  <sheetData>
    <row r="1" spans="1:20" ht="24.75" customHeight="1" thickBot="1" thickTop="1">
      <c r="A1" s="355" t="s">
        <v>426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77"/>
      <c r="N1" s="377"/>
      <c r="O1" s="377"/>
      <c r="P1" s="377"/>
      <c r="Q1" s="377"/>
      <c r="R1" s="377"/>
      <c r="S1" s="377"/>
      <c r="T1" s="378"/>
    </row>
    <row r="2" spans="1:20" ht="19.5" customHeight="1" thickBot="1" thickTop="1">
      <c r="A2" s="385" t="s">
        <v>32</v>
      </c>
      <c r="B2" s="342" t="s">
        <v>33</v>
      </c>
      <c r="C2" s="387" t="s">
        <v>107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9"/>
    </row>
    <row r="3" spans="1:20" ht="19.5" customHeight="1">
      <c r="A3" s="385"/>
      <c r="B3" s="343"/>
      <c r="C3" s="403" t="s">
        <v>108</v>
      </c>
      <c r="D3" s="404"/>
      <c r="E3" s="370" t="s">
        <v>109</v>
      </c>
      <c r="F3" s="405"/>
      <c r="G3" s="403" t="s">
        <v>110</v>
      </c>
      <c r="H3" s="404"/>
      <c r="I3" s="370" t="s">
        <v>111</v>
      </c>
      <c r="J3" s="405"/>
      <c r="K3" s="403" t="s">
        <v>112</v>
      </c>
      <c r="L3" s="404"/>
      <c r="M3" s="370" t="s">
        <v>113</v>
      </c>
      <c r="N3" s="405"/>
      <c r="O3" s="403" t="s">
        <v>114</v>
      </c>
      <c r="P3" s="404"/>
      <c r="Q3" s="370" t="s">
        <v>115</v>
      </c>
      <c r="R3" s="405"/>
      <c r="S3" s="370" t="s">
        <v>116</v>
      </c>
      <c r="T3" s="405"/>
    </row>
    <row r="4" spans="1:20" ht="19.5" customHeight="1" thickBot="1">
      <c r="A4" s="379"/>
      <c r="B4" s="344"/>
      <c r="C4" s="81" t="s">
        <v>34</v>
      </c>
      <c r="D4" s="82" t="s">
        <v>35</v>
      </c>
      <c r="E4" s="38" t="s">
        <v>34</v>
      </c>
      <c r="F4" s="83" t="s">
        <v>35</v>
      </c>
      <c r="G4" s="81" t="s">
        <v>34</v>
      </c>
      <c r="H4" s="82" t="s">
        <v>35</v>
      </c>
      <c r="I4" s="38" t="s">
        <v>34</v>
      </c>
      <c r="J4" s="83" t="s">
        <v>35</v>
      </c>
      <c r="K4" s="81" t="s">
        <v>34</v>
      </c>
      <c r="L4" s="82" t="s">
        <v>35</v>
      </c>
      <c r="M4" s="38" t="s">
        <v>34</v>
      </c>
      <c r="N4" s="83" t="s">
        <v>35</v>
      </c>
      <c r="O4" s="81" t="s">
        <v>34</v>
      </c>
      <c r="P4" s="82" t="s">
        <v>35</v>
      </c>
      <c r="Q4" s="38" t="s">
        <v>34</v>
      </c>
      <c r="R4" s="83" t="s">
        <v>35</v>
      </c>
      <c r="S4" s="38" t="s">
        <v>34</v>
      </c>
      <c r="T4" s="83" t="s">
        <v>35</v>
      </c>
    </row>
    <row r="5" spans="1:21" ht="15">
      <c r="A5" s="289" t="s">
        <v>36</v>
      </c>
      <c r="B5" s="203" t="s">
        <v>37</v>
      </c>
      <c r="C5" s="59">
        <v>442</v>
      </c>
      <c r="D5" s="170">
        <v>0.06407654392577558</v>
      </c>
      <c r="E5" s="59">
        <v>132</v>
      </c>
      <c r="F5" s="170">
        <v>0.0535931790499391</v>
      </c>
      <c r="G5" s="59">
        <v>134</v>
      </c>
      <c r="H5" s="170">
        <v>0.06464061746261457</v>
      </c>
      <c r="I5" s="59">
        <v>117</v>
      </c>
      <c r="J5" s="170">
        <v>0.06132075471698113</v>
      </c>
      <c r="K5" s="59">
        <v>92</v>
      </c>
      <c r="L5" s="170">
        <v>0.06710430342815463</v>
      </c>
      <c r="M5" s="59">
        <v>140</v>
      </c>
      <c r="N5" s="170">
        <v>0.0661625708884688</v>
      </c>
      <c r="O5" s="59">
        <v>52</v>
      </c>
      <c r="P5" s="170">
        <v>0.06598984771573604</v>
      </c>
      <c r="Q5" s="59">
        <v>24</v>
      </c>
      <c r="R5" s="170">
        <v>0.07920792079207921</v>
      </c>
      <c r="S5" s="59">
        <v>1133</v>
      </c>
      <c r="T5" s="170">
        <v>0.06322544642857143</v>
      </c>
      <c r="U5" s="73" t="s">
        <v>270</v>
      </c>
    </row>
    <row r="6" spans="1:21" ht="15">
      <c r="A6" s="206">
        <v>10</v>
      </c>
      <c r="B6" s="207" t="s">
        <v>38</v>
      </c>
      <c r="C6" s="10">
        <v>2</v>
      </c>
      <c r="D6" s="49">
        <v>0.00028993911278631486</v>
      </c>
      <c r="E6" s="10">
        <v>2</v>
      </c>
      <c r="F6" s="49">
        <v>0.0008120178643930167</v>
      </c>
      <c r="G6" s="10">
        <v>0</v>
      </c>
      <c r="H6" s="49">
        <v>0</v>
      </c>
      <c r="I6" s="10">
        <v>0</v>
      </c>
      <c r="J6" s="49">
        <v>0</v>
      </c>
      <c r="K6" s="10">
        <v>0</v>
      </c>
      <c r="L6" s="49">
        <v>0</v>
      </c>
      <c r="M6" s="10">
        <v>1</v>
      </c>
      <c r="N6" s="49">
        <v>0.0004725897920604915</v>
      </c>
      <c r="O6" s="10">
        <v>0</v>
      </c>
      <c r="P6" s="49">
        <v>0</v>
      </c>
      <c r="Q6" s="10">
        <v>0</v>
      </c>
      <c r="R6" s="49">
        <v>0</v>
      </c>
      <c r="S6" s="10">
        <v>5</v>
      </c>
      <c r="T6" s="49">
        <v>0.00027901785714285713</v>
      </c>
      <c r="U6" s="73" t="s">
        <v>271</v>
      </c>
    </row>
    <row r="7" spans="1:21" ht="28.5">
      <c r="A7" s="206">
        <v>11</v>
      </c>
      <c r="B7" s="207" t="s">
        <v>39</v>
      </c>
      <c r="C7" s="10">
        <v>0</v>
      </c>
      <c r="D7" s="49">
        <v>0</v>
      </c>
      <c r="E7" s="10">
        <v>1</v>
      </c>
      <c r="F7" s="49">
        <v>0.0004060089321965084</v>
      </c>
      <c r="G7" s="10">
        <v>0</v>
      </c>
      <c r="H7" s="49">
        <v>0</v>
      </c>
      <c r="I7" s="10">
        <v>0</v>
      </c>
      <c r="J7" s="49">
        <v>0</v>
      </c>
      <c r="K7" s="10">
        <v>0</v>
      </c>
      <c r="L7" s="49">
        <v>0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1</v>
      </c>
      <c r="T7" s="49">
        <v>5.580357142857143E-05</v>
      </c>
      <c r="U7" s="73" t="s">
        <v>272</v>
      </c>
    </row>
    <row r="8" spans="1:21" ht="15">
      <c r="A8" s="206">
        <v>12</v>
      </c>
      <c r="B8" s="207" t="s">
        <v>40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49">
        <v>0</v>
      </c>
      <c r="I8" s="10">
        <v>0</v>
      </c>
      <c r="J8" s="49">
        <v>0</v>
      </c>
      <c r="K8" s="10">
        <v>0</v>
      </c>
      <c r="L8" s="49">
        <v>0</v>
      </c>
      <c r="M8" s="10">
        <v>0</v>
      </c>
      <c r="N8" s="49">
        <v>0</v>
      </c>
      <c r="O8" s="10">
        <v>0</v>
      </c>
      <c r="P8" s="49">
        <v>0</v>
      </c>
      <c r="Q8" s="10">
        <v>0</v>
      </c>
      <c r="R8" s="49">
        <v>0</v>
      </c>
      <c r="S8" s="10">
        <v>0</v>
      </c>
      <c r="T8" s="49">
        <v>0</v>
      </c>
      <c r="U8" s="73" t="s">
        <v>273</v>
      </c>
    </row>
    <row r="9" spans="1:21" ht="15">
      <c r="A9" s="206">
        <v>13</v>
      </c>
      <c r="B9" s="207" t="s">
        <v>41</v>
      </c>
      <c r="C9" s="10">
        <v>0</v>
      </c>
      <c r="D9" s="49">
        <v>0</v>
      </c>
      <c r="E9" s="10">
        <v>0</v>
      </c>
      <c r="F9" s="49">
        <v>0</v>
      </c>
      <c r="G9" s="10">
        <v>0</v>
      </c>
      <c r="H9" s="49">
        <v>0</v>
      </c>
      <c r="I9" s="10">
        <v>0</v>
      </c>
      <c r="J9" s="49">
        <v>0</v>
      </c>
      <c r="K9" s="10">
        <v>0</v>
      </c>
      <c r="L9" s="49">
        <v>0</v>
      </c>
      <c r="M9" s="10">
        <v>0</v>
      </c>
      <c r="N9" s="49">
        <v>0</v>
      </c>
      <c r="O9" s="10">
        <v>0</v>
      </c>
      <c r="P9" s="49">
        <v>0</v>
      </c>
      <c r="Q9" s="10">
        <v>0</v>
      </c>
      <c r="R9" s="49">
        <v>0</v>
      </c>
      <c r="S9" s="10">
        <v>0</v>
      </c>
      <c r="T9" s="49">
        <v>0</v>
      </c>
      <c r="U9" s="73" t="s">
        <v>274</v>
      </c>
    </row>
    <row r="10" spans="1:21" ht="15">
      <c r="A10" s="206">
        <v>14</v>
      </c>
      <c r="B10" s="207" t="s">
        <v>42</v>
      </c>
      <c r="C10" s="10">
        <v>1</v>
      </c>
      <c r="D10" s="49">
        <v>0.00014496955639315743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10">
        <v>2</v>
      </c>
      <c r="N10" s="49">
        <v>0.000945179584120983</v>
      </c>
      <c r="O10" s="10">
        <v>0</v>
      </c>
      <c r="P10" s="49">
        <v>0</v>
      </c>
      <c r="Q10" s="10">
        <v>0</v>
      </c>
      <c r="R10" s="49">
        <v>0</v>
      </c>
      <c r="S10" s="10">
        <v>3</v>
      </c>
      <c r="T10" s="49">
        <v>0.0001674107142857143</v>
      </c>
      <c r="U10" s="73" t="s">
        <v>275</v>
      </c>
    </row>
    <row r="11" spans="1:21" ht="15">
      <c r="A11" s="206">
        <v>19</v>
      </c>
      <c r="B11" s="207" t="s">
        <v>43</v>
      </c>
      <c r="C11" s="10">
        <v>8</v>
      </c>
      <c r="D11" s="49">
        <v>0.0011597564511452595</v>
      </c>
      <c r="E11" s="10">
        <v>1</v>
      </c>
      <c r="F11" s="49">
        <v>0.0004060089321965084</v>
      </c>
      <c r="G11" s="10">
        <v>0</v>
      </c>
      <c r="H11" s="49">
        <v>0</v>
      </c>
      <c r="I11" s="10">
        <v>2</v>
      </c>
      <c r="J11" s="49">
        <v>0.0010482180293501049</v>
      </c>
      <c r="K11" s="10">
        <v>1</v>
      </c>
      <c r="L11" s="49">
        <v>0.0007293946024799417</v>
      </c>
      <c r="M11" s="10">
        <v>3</v>
      </c>
      <c r="N11" s="49">
        <v>0.0014177693761814748</v>
      </c>
      <c r="O11" s="10">
        <v>3</v>
      </c>
      <c r="P11" s="49">
        <v>0.0038071065989847717</v>
      </c>
      <c r="Q11" s="10">
        <v>1</v>
      </c>
      <c r="R11" s="49">
        <v>0.0033003300330033</v>
      </c>
      <c r="S11" s="10">
        <v>19</v>
      </c>
      <c r="T11" s="49">
        <v>0.001060267857142857</v>
      </c>
      <c r="U11" s="73" t="s">
        <v>276</v>
      </c>
    </row>
    <row r="12" spans="1:21" ht="28.5">
      <c r="A12" s="206">
        <v>20</v>
      </c>
      <c r="B12" s="207" t="s">
        <v>44</v>
      </c>
      <c r="C12" s="10">
        <v>6</v>
      </c>
      <c r="D12" s="49">
        <v>0.0008698173383589448</v>
      </c>
      <c r="E12" s="10">
        <v>0</v>
      </c>
      <c r="F12" s="49">
        <v>0</v>
      </c>
      <c r="G12" s="10">
        <v>1</v>
      </c>
      <c r="H12" s="49">
        <v>0.000482392667631452</v>
      </c>
      <c r="I12" s="10">
        <v>2</v>
      </c>
      <c r="J12" s="49">
        <v>0.0010482180293501049</v>
      </c>
      <c r="K12" s="10">
        <v>1</v>
      </c>
      <c r="L12" s="49">
        <v>0.0007293946024799417</v>
      </c>
      <c r="M12" s="10">
        <v>0</v>
      </c>
      <c r="N12" s="49">
        <v>0</v>
      </c>
      <c r="O12" s="10">
        <v>1</v>
      </c>
      <c r="P12" s="49">
        <v>0.0012690355329949238</v>
      </c>
      <c r="Q12" s="10">
        <v>0</v>
      </c>
      <c r="R12" s="49">
        <v>0</v>
      </c>
      <c r="S12" s="10">
        <v>11</v>
      </c>
      <c r="T12" s="49">
        <v>0.0006138392857142857</v>
      </c>
      <c r="U12" s="73" t="s">
        <v>277</v>
      </c>
    </row>
    <row r="13" spans="1:21" ht="15">
      <c r="A13" s="206">
        <v>21</v>
      </c>
      <c r="B13" s="207" t="s">
        <v>45</v>
      </c>
      <c r="C13" s="10">
        <v>3</v>
      </c>
      <c r="D13" s="49">
        <v>0.0004349086691794724</v>
      </c>
      <c r="E13" s="10">
        <v>0</v>
      </c>
      <c r="F13" s="49">
        <v>0</v>
      </c>
      <c r="G13" s="10">
        <v>1</v>
      </c>
      <c r="H13" s="49">
        <v>0.000482392667631452</v>
      </c>
      <c r="I13" s="10">
        <v>0</v>
      </c>
      <c r="J13" s="49">
        <v>0</v>
      </c>
      <c r="K13" s="10">
        <v>0</v>
      </c>
      <c r="L13" s="49">
        <v>0</v>
      </c>
      <c r="M13" s="10">
        <v>0</v>
      </c>
      <c r="N13" s="49">
        <v>0</v>
      </c>
      <c r="O13" s="10">
        <v>0</v>
      </c>
      <c r="P13" s="49">
        <v>0</v>
      </c>
      <c r="Q13" s="10">
        <v>0</v>
      </c>
      <c r="R13" s="49">
        <v>0</v>
      </c>
      <c r="S13" s="10">
        <v>4</v>
      </c>
      <c r="T13" s="49">
        <v>0.0002232142857142857</v>
      </c>
      <c r="U13" s="73" t="s">
        <v>278</v>
      </c>
    </row>
    <row r="14" spans="1:21" ht="15">
      <c r="A14" s="206">
        <v>22</v>
      </c>
      <c r="B14" s="207" t="s">
        <v>46</v>
      </c>
      <c r="C14" s="10">
        <v>8</v>
      </c>
      <c r="D14" s="49">
        <v>0.0011597564511452595</v>
      </c>
      <c r="E14" s="10">
        <v>0</v>
      </c>
      <c r="F14" s="49">
        <v>0</v>
      </c>
      <c r="G14" s="10">
        <v>1</v>
      </c>
      <c r="H14" s="49">
        <v>0.000482392667631452</v>
      </c>
      <c r="I14" s="10">
        <v>2</v>
      </c>
      <c r="J14" s="49">
        <v>0.0010482180293501049</v>
      </c>
      <c r="K14" s="10">
        <v>0</v>
      </c>
      <c r="L14" s="49">
        <v>0</v>
      </c>
      <c r="M14" s="10">
        <v>0</v>
      </c>
      <c r="N14" s="49">
        <v>0</v>
      </c>
      <c r="O14" s="10">
        <v>0</v>
      </c>
      <c r="P14" s="49">
        <v>0</v>
      </c>
      <c r="Q14" s="10">
        <v>0</v>
      </c>
      <c r="R14" s="49">
        <v>0</v>
      </c>
      <c r="S14" s="10">
        <v>11</v>
      </c>
      <c r="T14" s="49">
        <v>0.0006138392857142857</v>
      </c>
      <c r="U14" s="73" t="s">
        <v>279</v>
      </c>
    </row>
    <row r="15" spans="1:21" ht="15">
      <c r="A15" s="206">
        <v>23</v>
      </c>
      <c r="B15" s="207" t="s">
        <v>47</v>
      </c>
      <c r="C15" s="10">
        <v>4</v>
      </c>
      <c r="D15" s="49">
        <v>0.0005798782255726297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4</v>
      </c>
      <c r="T15" s="49">
        <v>0.0002232142857142857</v>
      </c>
      <c r="U15" s="73" t="s">
        <v>280</v>
      </c>
    </row>
    <row r="16" spans="1:21" ht="15">
      <c r="A16" s="206">
        <v>24</v>
      </c>
      <c r="B16" s="207" t="s">
        <v>48</v>
      </c>
      <c r="C16" s="10">
        <v>7</v>
      </c>
      <c r="D16" s="49">
        <v>0.001014786894752102</v>
      </c>
      <c r="E16" s="10">
        <v>1</v>
      </c>
      <c r="F16" s="49">
        <v>0.0004060089321965084</v>
      </c>
      <c r="G16" s="10">
        <v>1</v>
      </c>
      <c r="H16" s="49">
        <v>0.000482392667631452</v>
      </c>
      <c r="I16" s="10">
        <v>0</v>
      </c>
      <c r="J16" s="49">
        <v>0</v>
      </c>
      <c r="K16" s="10">
        <v>1</v>
      </c>
      <c r="L16" s="49">
        <v>0.0007293946024799417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10</v>
      </c>
      <c r="T16" s="49">
        <v>0.0005580357142857143</v>
      </c>
      <c r="U16" s="73" t="s">
        <v>281</v>
      </c>
    </row>
    <row r="17" spans="1:21" ht="15">
      <c r="A17" s="206">
        <v>29</v>
      </c>
      <c r="B17" s="207" t="s">
        <v>49</v>
      </c>
      <c r="C17" s="10">
        <v>3</v>
      </c>
      <c r="D17" s="49">
        <v>0.0004349086691794724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0</v>
      </c>
      <c r="L17" s="49">
        <v>0</v>
      </c>
      <c r="M17" s="10">
        <v>1</v>
      </c>
      <c r="N17" s="49">
        <v>0.0004725897920604915</v>
      </c>
      <c r="O17" s="10">
        <v>0</v>
      </c>
      <c r="P17" s="49">
        <v>0</v>
      </c>
      <c r="Q17" s="10">
        <v>0</v>
      </c>
      <c r="R17" s="49">
        <v>0</v>
      </c>
      <c r="S17" s="10">
        <v>4</v>
      </c>
      <c r="T17" s="49">
        <v>0.0002232142857142857</v>
      </c>
      <c r="U17" s="73" t="s">
        <v>282</v>
      </c>
    </row>
    <row r="18" spans="1:21" ht="28.5">
      <c r="A18" s="206">
        <v>30</v>
      </c>
      <c r="B18" s="207" t="s">
        <v>50</v>
      </c>
      <c r="C18" s="10">
        <v>44</v>
      </c>
      <c r="D18" s="49">
        <v>0.006378660481298928</v>
      </c>
      <c r="E18" s="10">
        <v>13</v>
      </c>
      <c r="F18" s="49">
        <v>0.005278116118554607</v>
      </c>
      <c r="G18" s="10">
        <v>7</v>
      </c>
      <c r="H18" s="49">
        <v>0.003376748673420164</v>
      </c>
      <c r="I18" s="10">
        <v>11</v>
      </c>
      <c r="J18" s="49">
        <v>0.005765199161425576</v>
      </c>
      <c r="K18" s="10">
        <v>8</v>
      </c>
      <c r="L18" s="49">
        <v>0.005835156819839533</v>
      </c>
      <c r="M18" s="10">
        <v>14</v>
      </c>
      <c r="N18" s="49">
        <v>0.006616257088846881</v>
      </c>
      <c r="O18" s="10">
        <v>6</v>
      </c>
      <c r="P18" s="49">
        <v>0.007614213197969543</v>
      </c>
      <c r="Q18" s="10">
        <v>3</v>
      </c>
      <c r="R18" s="49">
        <v>0.009900990099009901</v>
      </c>
      <c r="S18" s="10">
        <v>106</v>
      </c>
      <c r="T18" s="49">
        <v>0.005915178571428571</v>
      </c>
      <c r="U18" s="73" t="s">
        <v>283</v>
      </c>
    </row>
    <row r="19" spans="1:21" ht="15">
      <c r="A19" s="206">
        <v>31</v>
      </c>
      <c r="B19" s="207" t="s">
        <v>51</v>
      </c>
      <c r="C19" s="10">
        <v>3</v>
      </c>
      <c r="D19" s="49">
        <v>0.0004349086691794724</v>
      </c>
      <c r="E19" s="10">
        <v>1</v>
      </c>
      <c r="F19" s="49">
        <v>0.0004060089321965084</v>
      </c>
      <c r="G19" s="10">
        <v>1</v>
      </c>
      <c r="H19" s="49">
        <v>0.000482392667631452</v>
      </c>
      <c r="I19" s="10">
        <v>3</v>
      </c>
      <c r="J19" s="49">
        <v>0.0015723270440251575</v>
      </c>
      <c r="K19" s="10">
        <v>1</v>
      </c>
      <c r="L19" s="49">
        <v>0.0007293946024799417</v>
      </c>
      <c r="M19" s="10">
        <v>2</v>
      </c>
      <c r="N19" s="49">
        <v>0.000945179584120983</v>
      </c>
      <c r="O19" s="10">
        <v>0</v>
      </c>
      <c r="P19" s="49">
        <v>0</v>
      </c>
      <c r="Q19" s="10">
        <v>0</v>
      </c>
      <c r="R19" s="49">
        <v>0</v>
      </c>
      <c r="S19" s="10">
        <v>11</v>
      </c>
      <c r="T19" s="49">
        <v>0.0006138392857142857</v>
      </c>
      <c r="U19" s="73" t="s">
        <v>284</v>
      </c>
    </row>
    <row r="20" spans="1:21" ht="28.5">
      <c r="A20" s="206">
        <v>32</v>
      </c>
      <c r="B20" s="207" t="s">
        <v>52</v>
      </c>
      <c r="C20" s="10">
        <v>8</v>
      </c>
      <c r="D20" s="49">
        <v>0.0011597564511452595</v>
      </c>
      <c r="E20" s="10">
        <v>2</v>
      </c>
      <c r="F20" s="49">
        <v>0.0008120178643930167</v>
      </c>
      <c r="G20" s="10">
        <v>0</v>
      </c>
      <c r="H20" s="49">
        <v>0</v>
      </c>
      <c r="I20" s="10">
        <v>1</v>
      </c>
      <c r="J20" s="49">
        <v>0.0005241090146750524</v>
      </c>
      <c r="K20" s="10">
        <v>0</v>
      </c>
      <c r="L20" s="49">
        <v>0</v>
      </c>
      <c r="M20" s="10">
        <v>0</v>
      </c>
      <c r="N20" s="49">
        <v>0</v>
      </c>
      <c r="O20" s="10">
        <v>0</v>
      </c>
      <c r="P20" s="49">
        <v>0</v>
      </c>
      <c r="Q20" s="10">
        <v>0</v>
      </c>
      <c r="R20" s="49">
        <v>0</v>
      </c>
      <c r="S20" s="10">
        <v>11</v>
      </c>
      <c r="T20" s="49">
        <v>0.0006138392857142857</v>
      </c>
      <c r="U20" s="73" t="s">
        <v>285</v>
      </c>
    </row>
    <row r="21" spans="1:21" ht="15">
      <c r="A21" s="206">
        <v>33</v>
      </c>
      <c r="B21" s="207" t="s">
        <v>53</v>
      </c>
      <c r="C21" s="10">
        <v>43</v>
      </c>
      <c r="D21" s="49">
        <v>0.00623369092490577</v>
      </c>
      <c r="E21" s="10">
        <v>14</v>
      </c>
      <c r="F21" s="49">
        <v>0.005684125050751117</v>
      </c>
      <c r="G21" s="10">
        <v>10</v>
      </c>
      <c r="H21" s="49">
        <v>0.004823926676314521</v>
      </c>
      <c r="I21" s="10">
        <v>15</v>
      </c>
      <c r="J21" s="49">
        <v>0.007861635220125786</v>
      </c>
      <c r="K21" s="10">
        <v>9</v>
      </c>
      <c r="L21" s="49">
        <v>0.0065645514223194755</v>
      </c>
      <c r="M21" s="10">
        <v>12</v>
      </c>
      <c r="N21" s="49">
        <v>0.005671077504725899</v>
      </c>
      <c r="O21" s="10">
        <v>3</v>
      </c>
      <c r="P21" s="49">
        <v>0.0038071065989847717</v>
      </c>
      <c r="Q21" s="10">
        <v>1</v>
      </c>
      <c r="R21" s="49">
        <v>0.0033003300330033</v>
      </c>
      <c r="S21" s="10">
        <v>107</v>
      </c>
      <c r="T21" s="49">
        <v>0.005970982142857142</v>
      </c>
      <c r="U21" s="73" t="s">
        <v>286</v>
      </c>
    </row>
    <row r="22" spans="1:21" ht="15">
      <c r="A22" s="206">
        <v>34</v>
      </c>
      <c r="B22" s="207" t="s">
        <v>54</v>
      </c>
      <c r="C22" s="10">
        <v>59</v>
      </c>
      <c r="D22" s="49">
        <v>0.008553203827196288</v>
      </c>
      <c r="E22" s="10">
        <v>10</v>
      </c>
      <c r="F22" s="49">
        <v>0.004060089321965083</v>
      </c>
      <c r="G22" s="10">
        <v>11</v>
      </c>
      <c r="H22" s="49">
        <v>0.005306319343945972</v>
      </c>
      <c r="I22" s="10">
        <v>12</v>
      </c>
      <c r="J22" s="49">
        <v>0.00628930817610063</v>
      </c>
      <c r="K22" s="10">
        <v>1</v>
      </c>
      <c r="L22" s="49">
        <v>0.0007293946024799417</v>
      </c>
      <c r="M22" s="10">
        <v>14</v>
      </c>
      <c r="N22" s="49">
        <v>0.006616257088846881</v>
      </c>
      <c r="O22" s="10">
        <v>4</v>
      </c>
      <c r="P22" s="49">
        <v>0.005076142131979695</v>
      </c>
      <c r="Q22" s="10">
        <v>0</v>
      </c>
      <c r="R22" s="49">
        <v>0</v>
      </c>
      <c r="S22" s="10">
        <v>111</v>
      </c>
      <c r="T22" s="49">
        <v>0.006194196428571428</v>
      </c>
      <c r="U22" s="73" t="s">
        <v>287</v>
      </c>
    </row>
    <row r="23" spans="1:21" ht="15">
      <c r="A23" s="206">
        <v>35</v>
      </c>
      <c r="B23" s="207" t="s">
        <v>55</v>
      </c>
      <c r="C23" s="10">
        <v>157</v>
      </c>
      <c r="D23" s="49">
        <v>0.022760220353725717</v>
      </c>
      <c r="E23" s="10">
        <v>40</v>
      </c>
      <c r="F23" s="49">
        <v>0.016240357287860333</v>
      </c>
      <c r="G23" s="10">
        <v>38</v>
      </c>
      <c r="H23" s="49">
        <v>0.018330921369995173</v>
      </c>
      <c r="I23" s="10">
        <v>36</v>
      </c>
      <c r="J23" s="49">
        <v>0.018867924528301886</v>
      </c>
      <c r="K23" s="10">
        <v>34</v>
      </c>
      <c r="L23" s="49">
        <v>0.024799416484318017</v>
      </c>
      <c r="M23" s="10">
        <v>34</v>
      </c>
      <c r="N23" s="49">
        <v>0.01606805293005671</v>
      </c>
      <c r="O23" s="10">
        <v>14</v>
      </c>
      <c r="P23" s="49">
        <v>0.017766497461928935</v>
      </c>
      <c r="Q23" s="10">
        <v>6</v>
      </c>
      <c r="R23" s="49">
        <v>0.019801980198019802</v>
      </c>
      <c r="S23" s="10">
        <v>359</v>
      </c>
      <c r="T23" s="49">
        <v>0.020033482142857145</v>
      </c>
      <c r="U23" s="73" t="s">
        <v>288</v>
      </c>
    </row>
    <row r="24" spans="1:21" ht="15">
      <c r="A24" s="206">
        <v>39</v>
      </c>
      <c r="B24" s="207" t="s">
        <v>56</v>
      </c>
      <c r="C24" s="10">
        <v>21</v>
      </c>
      <c r="D24" s="49">
        <v>0.003044360684256306</v>
      </c>
      <c r="E24" s="10">
        <v>2</v>
      </c>
      <c r="F24" s="49">
        <v>0.0008120178643930167</v>
      </c>
      <c r="G24" s="10">
        <v>7</v>
      </c>
      <c r="H24" s="49">
        <v>0.003376748673420164</v>
      </c>
      <c r="I24" s="10">
        <v>2</v>
      </c>
      <c r="J24" s="49">
        <v>0.0010482180293501049</v>
      </c>
      <c r="K24" s="10">
        <v>3</v>
      </c>
      <c r="L24" s="49">
        <v>0.002188183807439825</v>
      </c>
      <c r="M24" s="10">
        <v>5</v>
      </c>
      <c r="N24" s="49">
        <v>0.0023629489603024575</v>
      </c>
      <c r="O24" s="10">
        <v>0</v>
      </c>
      <c r="P24" s="49">
        <v>0</v>
      </c>
      <c r="Q24" s="10">
        <v>1</v>
      </c>
      <c r="R24" s="49">
        <v>0.0033003300330033</v>
      </c>
      <c r="S24" s="10">
        <v>41</v>
      </c>
      <c r="T24" s="49">
        <v>0.0022879464285714287</v>
      </c>
      <c r="U24" s="73" t="s">
        <v>289</v>
      </c>
    </row>
    <row r="25" spans="1:21" ht="28.5">
      <c r="A25" s="206">
        <v>40</v>
      </c>
      <c r="B25" s="207" t="s">
        <v>57</v>
      </c>
      <c r="C25" s="10">
        <v>410</v>
      </c>
      <c r="D25" s="49">
        <v>0.05943751812119455</v>
      </c>
      <c r="E25" s="10">
        <v>144</v>
      </c>
      <c r="F25" s="49">
        <v>0.058465286236297195</v>
      </c>
      <c r="G25" s="10">
        <v>127</v>
      </c>
      <c r="H25" s="49">
        <v>0.0612638687891944</v>
      </c>
      <c r="I25" s="10">
        <v>94</v>
      </c>
      <c r="J25" s="49">
        <v>0.049266247379454925</v>
      </c>
      <c r="K25" s="10">
        <v>79</v>
      </c>
      <c r="L25" s="49">
        <v>0.0576221735959154</v>
      </c>
      <c r="M25" s="10">
        <v>117</v>
      </c>
      <c r="N25" s="49">
        <v>0.055293005671077505</v>
      </c>
      <c r="O25" s="10">
        <v>58</v>
      </c>
      <c r="P25" s="49">
        <v>0.07360406091370558</v>
      </c>
      <c r="Q25" s="10">
        <v>18</v>
      </c>
      <c r="R25" s="49">
        <v>0.0594059405940594</v>
      </c>
      <c r="S25" s="10">
        <v>1047</v>
      </c>
      <c r="T25" s="49">
        <v>0.058426339285714286</v>
      </c>
      <c r="U25" s="73" t="s">
        <v>290</v>
      </c>
    </row>
    <row r="26" spans="1:21" ht="28.5">
      <c r="A26" s="206">
        <v>41</v>
      </c>
      <c r="B26" s="207" t="s">
        <v>58</v>
      </c>
      <c r="C26" s="10">
        <v>18</v>
      </c>
      <c r="D26" s="49">
        <v>0.0026094520150768343</v>
      </c>
      <c r="E26" s="10">
        <v>2</v>
      </c>
      <c r="F26" s="49">
        <v>0.0008120178643930167</v>
      </c>
      <c r="G26" s="10">
        <v>2</v>
      </c>
      <c r="H26" s="49">
        <v>0.000964785335262904</v>
      </c>
      <c r="I26" s="10">
        <v>3</v>
      </c>
      <c r="J26" s="49">
        <v>0.0015723270440251575</v>
      </c>
      <c r="K26" s="10">
        <v>1</v>
      </c>
      <c r="L26" s="49">
        <v>0.0007293946024799417</v>
      </c>
      <c r="M26" s="10">
        <v>2</v>
      </c>
      <c r="N26" s="49">
        <v>0.000945179584120983</v>
      </c>
      <c r="O26" s="10">
        <v>2</v>
      </c>
      <c r="P26" s="49">
        <v>0.0025380710659898475</v>
      </c>
      <c r="Q26" s="10">
        <v>0</v>
      </c>
      <c r="R26" s="49">
        <v>0</v>
      </c>
      <c r="S26" s="10">
        <v>30</v>
      </c>
      <c r="T26" s="49">
        <v>0.0016741071428571428</v>
      </c>
      <c r="U26" s="73" t="s">
        <v>291</v>
      </c>
    </row>
    <row r="27" spans="1:21" ht="28.5">
      <c r="A27" s="206">
        <v>42</v>
      </c>
      <c r="B27" s="207" t="s">
        <v>59</v>
      </c>
      <c r="C27" s="10">
        <v>2702</v>
      </c>
      <c r="D27" s="49">
        <v>0.39170774137431136</v>
      </c>
      <c r="E27" s="10">
        <v>1064</v>
      </c>
      <c r="F27" s="49">
        <v>0.43199350385708485</v>
      </c>
      <c r="G27" s="10">
        <v>825</v>
      </c>
      <c r="H27" s="49">
        <v>0.3979739507959479</v>
      </c>
      <c r="I27" s="10">
        <v>773</v>
      </c>
      <c r="J27" s="49">
        <v>0.4051362683438155</v>
      </c>
      <c r="K27" s="10">
        <v>523</v>
      </c>
      <c r="L27" s="49">
        <v>0.3814733770970095</v>
      </c>
      <c r="M27" s="10">
        <v>854</v>
      </c>
      <c r="N27" s="49">
        <v>0.40359168241965976</v>
      </c>
      <c r="O27" s="10">
        <v>325</v>
      </c>
      <c r="P27" s="49">
        <v>0.4124365482233502</v>
      </c>
      <c r="Q27" s="10">
        <v>115</v>
      </c>
      <c r="R27" s="49">
        <v>0.3795379537953795</v>
      </c>
      <c r="S27" s="10">
        <v>7181</v>
      </c>
      <c r="T27" s="49">
        <v>0.40072544642857144</v>
      </c>
      <c r="U27" s="73" t="s">
        <v>292</v>
      </c>
    </row>
    <row r="28" spans="1:21" ht="28.5">
      <c r="A28" s="206">
        <v>43</v>
      </c>
      <c r="B28" s="207" t="s">
        <v>60</v>
      </c>
      <c r="C28" s="10">
        <v>9</v>
      </c>
      <c r="D28" s="49">
        <v>0.0013047260075384171</v>
      </c>
      <c r="E28" s="10">
        <v>2</v>
      </c>
      <c r="F28" s="49">
        <v>0.0008120178643930167</v>
      </c>
      <c r="G28" s="10">
        <v>1</v>
      </c>
      <c r="H28" s="49">
        <v>0.000482392667631452</v>
      </c>
      <c r="I28" s="10">
        <v>4</v>
      </c>
      <c r="J28" s="49">
        <v>0.0020964360587002098</v>
      </c>
      <c r="K28" s="10">
        <v>1</v>
      </c>
      <c r="L28" s="49">
        <v>0.0007293946024799417</v>
      </c>
      <c r="M28" s="10">
        <v>1</v>
      </c>
      <c r="N28" s="49">
        <v>0.0004725897920604915</v>
      </c>
      <c r="O28" s="10">
        <v>0</v>
      </c>
      <c r="P28" s="49">
        <v>0</v>
      </c>
      <c r="Q28" s="10">
        <v>0</v>
      </c>
      <c r="R28" s="49">
        <v>0</v>
      </c>
      <c r="S28" s="10">
        <v>18</v>
      </c>
      <c r="T28" s="49">
        <v>0.0010044642857142856</v>
      </c>
      <c r="U28" s="73" t="s">
        <v>293</v>
      </c>
    </row>
    <row r="29" spans="1:21" ht="15">
      <c r="A29" s="206">
        <v>44</v>
      </c>
      <c r="B29" s="207" t="s">
        <v>61</v>
      </c>
      <c r="C29" s="10">
        <v>43</v>
      </c>
      <c r="D29" s="49">
        <v>0.00623369092490577</v>
      </c>
      <c r="E29" s="10">
        <v>18</v>
      </c>
      <c r="F29" s="49">
        <v>0.007308160779537149</v>
      </c>
      <c r="G29" s="10">
        <v>20</v>
      </c>
      <c r="H29" s="49">
        <v>0.009647853352629042</v>
      </c>
      <c r="I29" s="10">
        <v>11</v>
      </c>
      <c r="J29" s="49">
        <v>0.005765199161425576</v>
      </c>
      <c r="K29" s="10">
        <v>11</v>
      </c>
      <c r="L29" s="49">
        <v>0.00802334062727936</v>
      </c>
      <c r="M29" s="10">
        <v>10</v>
      </c>
      <c r="N29" s="49">
        <v>0.004725897920604915</v>
      </c>
      <c r="O29" s="10">
        <v>5</v>
      </c>
      <c r="P29" s="49">
        <v>0.006345177664974619</v>
      </c>
      <c r="Q29" s="10">
        <v>2</v>
      </c>
      <c r="R29" s="49">
        <v>0.0066006600660066</v>
      </c>
      <c r="S29" s="10">
        <v>120</v>
      </c>
      <c r="T29" s="49">
        <v>0.006696428571428571</v>
      </c>
      <c r="U29" s="73" t="s">
        <v>294</v>
      </c>
    </row>
    <row r="30" spans="1:21" ht="15">
      <c r="A30" s="206">
        <v>45</v>
      </c>
      <c r="B30" s="207" t="s">
        <v>62</v>
      </c>
      <c r="C30" s="10">
        <v>5</v>
      </c>
      <c r="D30" s="49">
        <v>0.0007248477819657873</v>
      </c>
      <c r="E30" s="10">
        <v>4</v>
      </c>
      <c r="F30" s="49">
        <v>0.0016240357287860335</v>
      </c>
      <c r="G30" s="10">
        <v>1</v>
      </c>
      <c r="H30" s="49">
        <v>0.000482392667631452</v>
      </c>
      <c r="I30" s="10">
        <v>2</v>
      </c>
      <c r="J30" s="49">
        <v>0.0010482180293501049</v>
      </c>
      <c r="K30" s="10">
        <v>0</v>
      </c>
      <c r="L30" s="49">
        <v>0</v>
      </c>
      <c r="M30" s="10">
        <v>1</v>
      </c>
      <c r="N30" s="49">
        <v>0.0004725897920604915</v>
      </c>
      <c r="O30" s="10">
        <v>0</v>
      </c>
      <c r="P30" s="49">
        <v>0</v>
      </c>
      <c r="Q30" s="10">
        <v>0</v>
      </c>
      <c r="R30" s="49">
        <v>0</v>
      </c>
      <c r="S30" s="10">
        <v>13</v>
      </c>
      <c r="T30" s="49">
        <v>0.0007254464285714286</v>
      </c>
      <c r="U30" s="73" t="s">
        <v>295</v>
      </c>
    </row>
    <row r="31" spans="1:21" ht="15">
      <c r="A31" s="206">
        <v>49</v>
      </c>
      <c r="B31" s="207" t="s">
        <v>63</v>
      </c>
      <c r="C31" s="10">
        <v>43</v>
      </c>
      <c r="D31" s="49">
        <v>0.00623369092490577</v>
      </c>
      <c r="E31" s="10">
        <v>18</v>
      </c>
      <c r="F31" s="49">
        <v>0.007308160779537149</v>
      </c>
      <c r="G31" s="10">
        <v>19</v>
      </c>
      <c r="H31" s="49">
        <v>0.009165460684997587</v>
      </c>
      <c r="I31" s="10">
        <v>11</v>
      </c>
      <c r="J31" s="49">
        <v>0.005765199161425576</v>
      </c>
      <c r="K31" s="10">
        <v>6</v>
      </c>
      <c r="L31" s="49">
        <v>0.00437636761487965</v>
      </c>
      <c r="M31" s="10">
        <v>12</v>
      </c>
      <c r="N31" s="49">
        <v>0.005671077504725899</v>
      </c>
      <c r="O31" s="10">
        <v>4</v>
      </c>
      <c r="P31" s="49">
        <v>0.005076142131979695</v>
      </c>
      <c r="Q31" s="10">
        <v>4</v>
      </c>
      <c r="R31" s="49">
        <v>0.0132013201320132</v>
      </c>
      <c r="S31" s="10">
        <v>117</v>
      </c>
      <c r="T31" s="49">
        <v>0.006529017857142857</v>
      </c>
      <c r="U31" s="73" t="s">
        <v>296</v>
      </c>
    </row>
    <row r="32" spans="1:21" ht="15">
      <c r="A32" s="206">
        <v>50</v>
      </c>
      <c r="B32" s="207" t="s">
        <v>64</v>
      </c>
      <c r="C32" s="10">
        <v>291</v>
      </c>
      <c r="D32" s="49">
        <v>0.042186140910408815</v>
      </c>
      <c r="E32" s="10">
        <v>88</v>
      </c>
      <c r="F32" s="49">
        <v>0.035728786033292735</v>
      </c>
      <c r="G32" s="10">
        <v>84</v>
      </c>
      <c r="H32" s="49">
        <v>0.04052098408104197</v>
      </c>
      <c r="I32" s="10">
        <v>78</v>
      </c>
      <c r="J32" s="49">
        <v>0.040880503144654086</v>
      </c>
      <c r="K32" s="10">
        <v>70</v>
      </c>
      <c r="L32" s="49">
        <v>0.05105762217359591</v>
      </c>
      <c r="M32" s="10">
        <v>113</v>
      </c>
      <c r="N32" s="49">
        <v>0.05340264650283554</v>
      </c>
      <c r="O32" s="10">
        <v>34</v>
      </c>
      <c r="P32" s="49">
        <v>0.04314720812182741</v>
      </c>
      <c r="Q32" s="10">
        <v>10</v>
      </c>
      <c r="R32" s="49">
        <v>0.033003300330033</v>
      </c>
      <c r="S32" s="10">
        <v>768</v>
      </c>
      <c r="T32" s="49">
        <v>0.04285714285714286</v>
      </c>
      <c r="U32" s="73" t="s">
        <v>297</v>
      </c>
    </row>
    <row r="33" spans="1:21" ht="15">
      <c r="A33" s="206">
        <v>51</v>
      </c>
      <c r="B33" s="207" t="s">
        <v>65</v>
      </c>
      <c r="C33" s="10">
        <v>126</v>
      </c>
      <c r="D33" s="49">
        <v>0.018266164105537837</v>
      </c>
      <c r="E33" s="10">
        <v>26</v>
      </c>
      <c r="F33" s="49">
        <v>0.010556232237109215</v>
      </c>
      <c r="G33" s="10">
        <v>36</v>
      </c>
      <c r="H33" s="49">
        <v>0.017366136034732273</v>
      </c>
      <c r="I33" s="10">
        <v>40</v>
      </c>
      <c r="J33" s="49">
        <v>0.020964360587002098</v>
      </c>
      <c r="K33" s="10">
        <v>24</v>
      </c>
      <c r="L33" s="49">
        <v>0.0175054704595186</v>
      </c>
      <c r="M33" s="10">
        <v>40</v>
      </c>
      <c r="N33" s="49">
        <v>0.01890359168241966</v>
      </c>
      <c r="O33" s="10">
        <v>20</v>
      </c>
      <c r="P33" s="49">
        <v>0.025380710659898477</v>
      </c>
      <c r="Q33" s="10">
        <v>9</v>
      </c>
      <c r="R33" s="49">
        <v>0.0297029702970297</v>
      </c>
      <c r="S33" s="10">
        <v>321</v>
      </c>
      <c r="T33" s="49">
        <v>0.017912946428571427</v>
      </c>
      <c r="U33" s="73" t="s">
        <v>298</v>
      </c>
    </row>
    <row r="34" spans="1:21" ht="15">
      <c r="A34" s="206">
        <v>52</v>
      </c>
      <c r="B34" s="207" t="s">
        <v>66</v>
      </c>
      <c r="C34" s="10">
        <v>680</v>
      </c>
      <c r="D34" s="49">
        <v>0.09857929834734706</v>
      </c>
      <c r="E34" s="10">
        <v>204</v>
      </c>
      <c r="F34" s="49">
        <v>0.0828258221680877</v>
      </c>
      <c r="G34" s="10">
        <v>191</v>
      </c>
      <c r="H34" s="49">
        <v>0.09213699951760733</v>
      </c>
      <c r="I34" s="10">
        <v>190</v>
      </c>
      <c r="J34" s="49">
        <v>0.09958071278825996</v>
      </c>
      <c r="K34" s="10">
        <v>160</v>
      </c>
      <c r="L34" s="49">
        <v>0.1167031363967907</v>
      </c>
      <c r="M34" s="10">
        <v>248</v>
      </c>
      <c r="N34" s="49">
        <v>0.11720226843100187</v>
      </c>
      <c r="O34" s="10">
        <v>83</v>
      </c>
      <c r="P34" s="49">
        <v>0.10532994923857865</v>
      </c>
      <c r="Q34" s="10">
        <v>36</v>
      </c>
      <c r="R34" s="49">
        <v>0.1188118811881188</v>
      </c>
      <c r="S34" s="10">
        <v>1792</v>
      </c>
      <c r="T34" s="49">
        <v>0.1</v>
      </c>
      <c r="U34" s="73" t="s">
        <v>299</v>
      </c>
    </row>
    <row r="35" spans="1:21" ht="15">
      <c r="A35" s="206">
        <v>59</v>
      </c>
      <c r="B35" s="207" t="s">
        <v>67</v>
      </c>
      <c r="C35" s="10">
        <v>66</v>
      </c>
      <c r="D35" s="49">
        <v>0.00956799072194839</v>
      </c>
      <c r="E35" s="10">
        <v>13</v>
      </c>
      <c r="F35" s="49">
        <v>0.005278116118554607</v>
      </c>
      <c r="G35" s="10">
        <v>8</v>
      </c>
      <c r="H35" s="49">
        <v>0.003859141341051616</v>
      </c>
      <c r="I35" s="10">
        <v>9</v>
      </c>
      <c r="J35" s="49">
        <v>0.0047169811320754715</v>
      </c>
      <c r="K35" s="10">
        <v>9</v>
      </c>
      <c r="L35" s="49">
        <v>0.0065645514223194755</v>
      </c>
      <c r="M35" s="10">
        <v>21</v>
      </c>
      <c r="N35" s="49">
        <v>0.00992438563327032</v>
      </c>
      <c r="O35" s="10">
        <v>6</v>
      </c>
      <c r="P35" s="49">
        <v>0.007614213197969543</v>
      </c>
      <c r="Q35" s="10">
        <v>0</v>
      </c>
      <c r="R35" s="49">
        <v>0</v>
      </c>
      <c r="S35" s="10">
        <v>132</v>
      </c>
      <c r="T35" s="49">
        <v>0.0073660714285714276</v>
      </c>
      <c r="U35" s="73" t="s">
        <v>300</v>
      </c>
    </row>
    <row r="36" spans="1:21" ht="28.5">
      <c r="A36" s="206">
        <v>60</v>
      </c>
      <c r="B36" s="207" t="s">
        <v>68</v>
      </c>
      <c r="C36" s="10">
        <v>25</v>
      </c>
      <c r="D36" s="49">
        <v>0.003624238909828936</v>
      </c>
      <c r="E36" s="10">
        <v>16</v>
      </c>
      <c r="F36" s="49">
        <v>0.006496142915144134</v>
      </c>
      <c r="G36" s="10">
        <v>8</v>
      </c>
      <c r="H36" s="49">
        <v>0.003859141341051616</v>
      </c>
      <c r="I36" s="10">
        <v>8</v>
      </c>
      <c r="J36" s="49">
        <v>0.0041928721174004195</v>
      </c>
      <c r="K36" s="10">
        <v>4</v>
      </c>
      <c r="L36" s="49">
        <v>0.0029175784099197666</v>
      </c>
      <c r="M36" s="10">
        <v>8</v>
      </c>
      <c r="N36" s="49">
        <v>0.003780718336483932</v>
      </c>
      <c r="O36" s="10">
        <v>3</v>
      </c>
      <c r="P36" s="49">
        <v>0.0038071065989847717</v>
      </c>
      <c r="Q36" s="10">
        <v>0</v>
      </c>
      <c r="R36" s="49">
        <v>0</v>
      </c>
      <c r="S36" s="10">
        <v>72</v>
      </c>
      <c r="T36" s="49">
        <v>0.0040178571428571425</v>
      </c>
      <c r="U36" s="73" t="s">
        <v>301</v>
      </c>
    </row>
    <row r="37" spans="1:21" ht="15">
      <c r="A37" s="206">
        <v>61</v>
      </c>
      <c r="B37" s="207" t="s">
        <v>69</v>
      </c>
      <c r="C37" s="10">
        <v>2</v>
      </c>
      <c r="D37" s="49">
        <v>0.00028993911278631486</v>
      </c>
      <c r="E37" s="10">
        <v>1</v>
      </c>
      <c r="F37" s="49">
        <v>0.0004060089321965084</v>
      </c>
      <c r="G37" s="10">
        <v>0</v>
      </c>
      <c r="H37" s="49">
        <v>0</v>
      </c>
      <c r="I37" s="10">
        <v>0</v>
      </c>
      <c r="J37" s="49">
        <v>0</v>
      </c>
      <c r="K37" s="10">
        <v>0</v>
      </c>
      <c r="L37" s="49">
        <v>0</v>
      </c>
      <c r="M37" s="10">
        <v>1</v>
      </c>
      <c r="N37" s="49">
        <v>0.0004725897920604915</v>
      </c>
      <c r="O37" s="10">
        <v>0</v>
      </c>
      <c r="P37" s="49">
        <v>0</v>
      </c>
      <c r="Q37" s="10">
        <v>0</v>
      </c>
      <c r="R37" s="49">
        <v>0</v>
      </c>
      <c r="S37" s="10">
        <v>4</v>
      </c>
      <c r="T37" s="49">
        <v>0.0002232142857142857</v>
      </c>
      <c r="U37" s="73" t="s">
        <v>302</v>
      </c>
    </row>
    <row r="38" spans="1:21" ht="15">
      <c r="A38" s="206">
        <v>62</v>
      </c>
      <c r="B38" s="207" t="s">
        <v>70</v>
      </c>
      <c r="C38" s="10">
        <v>1</v>
      </c>
      <c r="D38" s="49">
        <v>0.00014496955639315743</v>
      </c>
      <c r="E38" s="10">
        <v>0</v>
      </c>
      <c r="F38" s="49">
        <v>0</v>
      </c>
      <c r="G38" s="10">
        <v>0</v>
      </c>
      <c r="H38" s="49">
        <v>0</v>
      </c>
      <c r="I38" s="10">
        <v>2</v>
      </c>
      <c r="J38" s="49">
        <v>0.0010482180293501049</v>
      </c>
      <c r="K38" s="10">
        <v>1</v>
      </c>
      <c r="L38" s="49">
        <v>0.0007293946024799417</v>
      </c>
      <c r="M38" s="10">
        <v>0</v>
      </c>
      <c r="N38" s="49">
        <v>0</v>
      </c>
      <c r="O38" s="10">
        <v>0</v>
      </c>
      <c r="P38" s="49">
        <v>0</v>
      </c>
      <c r="Q38" s="10">
        <v>0</v>
      </c>
      <c r="R38" s="49">
        <v>0</v>
      </c>
      <c r="S38" s="10">
        <v>4</v>
      </c>
      <c r="T38" s="49">
        <v>0.0002232142857142857</v>
      </c>
      <c r="U38" s="73" t="s">
        <v>303</v>
      </c>
    </row>
    <row r="39" spans="1:21" ht="15">
      <c r="A39" s="206">
        <v>63</v>
      </c>
      <c r="B39" s="207" t="s">
        <v>71</v>
      </c>
      <c r="C39" s="10">
        <v>707</v>
      </c>
      <c r="D39" s="49">
        <v>0.1024934763699623</v>
      </c>
      <c r="E39" s="10">
        <v>300</v>
      </c>
      <c r="F39" s="49">
        <v>0.1218026796589525</v>
      </c>
      <c r="G39" s="10">
        <v>240</v>
      </c>
      <c r="H39" s="49">
        <v>0.11577424023154848</v>
      </c>
      <c r="I39" s="10">
        <v>199</v>
      </c>
      <c r="J39" s="49">
        <v>0.10429769392033542</v>
      </c>
      <c r="K39" s="10">
        <v>138</v>
      </c>
      <c r="L39" s="49">
        <v>0.10065645514223195</v>
      </c>
      <c r="M39" s="10">
        <v>201</v>
      </c>
      <c r="N39" s="49">
        <v>0.09499054820415881</v>
      </c>
      <c r="O39" s="10">
        <v>75</v>
      </c>
      <c r="P39" s="49">
        <v>0.09517766497461927</v>
      </c>
      <c r="Q39" s="10">
        <v>35</v>
      </c>
      <c r="R39" s="49">
        <v>0.11551155115511552</v>
      </c>
      <c r="S39" s="10">
        <v>1895</v>
      </c>
      <c r="T39" s="49">
        <v>0.10574776785714286</v>
      </c>
      <c r="U39" s="73" t="s">
        <v>304</v>
      </c>
    </row>
    <row r="40" spans="1:21" ht="15">
      <c r="A40" s="206">
        <v>64</v>
      </c>
      <c r="B40" s="207" t="s">
        <v>72</v>
      </c>
      <c r="C40" s="10">
        <v>214</v>
      </c>
      <c r="D40" s="49">
        <v>0.031023485068135685</v>
      </c>
      <c r="E40" s="10">
        <v>63</v>
      </c>
      <c r="F40" s="49">
        <v>0.025578562728380026</v>
      </c>
      <c r="G40" s="10">
        <v>54</v>
      </c>
      <c r="H40" s="49">
        <v>0.02604920405209841</v>
      </c>
      <c r="I40" s="10">
        <v>61</v>
      </c>
      <c r="J40" s="49">
        <v>0.0319706498951782</v>
      </c>
      <c r="K40" s="10">
        <v>46</v>
      </c>
      <c r="L40" s="49">
        <v>0.03355215171407731</v>
      </c>
      <c r="M40" s="10">
        <v>62</v>
      </c>
      <c r="N40" s="49">
        <v>0.029300567107750468</v>
      </c>
      <c r="O40" s="10">
        <v>12</v>
      </c>
      <c r="P40" s="49">
        <v>0.015228426395939087</v>
      </c>
      <c r="Q40" s="10">
        <v>9</v>
      </c>
      <c r="R40" s="49">
        <v>0.0297029702970297</v>
      </c>
      <c r="S40" s="10">
        <v>521</v>
      </c>
      <c r="T40" s="49">
        <v>0.029073660714285715</v>
      </c>
      <c r="U40" s="73" t="s">
        <v>305</v>
      </c>
    </row>
    <row r="41" spans="1:21" ht="15">
      <c r="A41" s="206">
        <v>69</v>
      </c>
      <c r="B41" s="207" t="s">
        <v>73</v>
      </c>
      <c r="C41" s="10">
        <v>18</v>
      </c>
      <c r="D41" s="49">
        <v>0.0026094520150768343</v>
      </c>
      <c r="E41" s="10">
        <v>3</v>
      </c>
      <c r="F41" s="49">
        <v>0.001218026796589525</v>
      </c>
      <c r="G41" s="10">
        <v>7</v>
      </c>
      <c r="H41" s="49">
        <v>0.003376748673420164</v>
      </c>
      <c r="I41" s="10">
        <v>10</v>
      </c>
      <c r="J41" s="49">
        <v>0.005241090146750524</v>
      </c>
      <c r="K41" s="10">
        <v>6</v>
      </c>
      <c r="L41" s="49">
        <v>0.00437636761487965</v>
      </c>
      <c r="M41" s="10">
        <v>5</v>
      </c>
      <c r="N41" s="49">
        <v>0.0023629489603024575</v>
      </c>
      <c r="O41" s="10">
        <v>3</v>
      </c>
      <c r="P41" s="49">
        <v>0.0038071065989847717</v>
      </c>
      <c r="Q41" s="10">
        <v>1</v>
      </c>
      <c r="R41" s="49">
        <v>0.0033003300330033</v>
      </c>
      <c r="S41" s="10">
        <v>53</v>
      </c>
      <c r="T41" s="49">
        <v>0.0029575892857142856</v>
      </c>
      <c r="U41" s="73" t="s">
        <v>306</v>
      </c>
    </row>
    <row r="42" spans="1:21" ht="28.5">
      <c r="A42" s="206">
        <v>70</v>
      </c>
      <c r="B42" s="207" t="s">
        <v>74</v>
      </c>
      <c r="C42" s="10">
        <v>35</v>
      </c>
      <c r="D42" s="49">
        <v>0.00507393447376051</v>
      </c>
      <c r="E42" s="10">
        <v>5</v>
      </c>
      <c r="F42" s="49">
        <v>0.0020300446609825416</v>
      </c>
      <c r="G42" s="10">
        <v>7</v>
      </c>
      <c r="H42" s="49">
        <v>0.003376748673420164</v>
      </c>
      <c r="I42" s="10">
        <v>10</v>
      </c>
      <c r="J42" s="49">
        <v>0.005241090146750524</v>
      </c>
      <c r="K42" s="10">
        <v>2</v>
      </c>
      <c r="L42" s="49">
        <v>0.0014587892049598833</v>
      </c>
      <c r="M42" s="10">
        <v>13</v>
      </c>
      <c r="N42" s="49">
        <v>0.006143667296786389</v>
      </c>
      <c r="O42" s="10">
        <v>1</v>
      </c>
      <c r="P42" s="49">
        <v>0.0012690355329949238</v>
      </c>
      <c r="Q42" s="10">
        <v>1</v>
      </c>
      <c r="R42" s="49">
        <v>0.0033003300330033</v>
      </c>
      <c r="S42" s="10">
        <v>74</v>
      </c>
      <c r="T42" s="49">
        <v>0.004129464285714286</v>
      </c>
      <c r="U42" s="73" t="s">
        <v>307</v>
      </c>
    </row>
    <row r="43" spans="1:21" ht="15">
      <c r="A43" s="206">
        <v>71</v>
      </c>
      <c r="B43" s="207" t="s">
        <v>75</v>
      </c>
      <c r="C43" s="10">
        <v>9</v>
      </c>
      <c r="D43" s="49">
        <v>0.0013047260075384171</v>
      </c>
      <c r="E43" s="10">
        <v>1</v>
      </c>
      <c r="F43" s="49">
        <v>0.0004060089321965084</v>
      </c>
      <c r="G43" s="10">
        <v>4</v>
      </c>
      <c r="H43" s="49">
        <v>0.001929570670525808</v>
      </c>
      <c r="I43" s="10">
        <v>2</v>
      </c>
      <c r="J43" s="49">
        <v>0.0010482180293501049</v>
      </c>
      <c r="K43" s="10">
        <v>3</v>
      </c>
      <c r="L43" s="49">
        <v>0.002188183807439825</v>
      </c>
      <c r="M43" s="10">
        <v>0</v>
      </c>
      <c r="N43" s="49">
        <v>0</v>
      </c>
      <c r="O43" s="10">
        <v>0</v>
      </c>
      <c r="P43" s="49">
        <v>0</v>
      </c>
      <c r="Q43" s="10">
        <v>0</v>
      </c>
      <c r="R43" s="49">
        <v>0</v>
      </c>
      <c r="S43" s="10">
        <v>19</v>
      </c>
      <c r="T43" s="49">
        <v>0.001060267857142857</v>
      </c>
      <c r="U43" s="73" t="s">
        <v>308</v>
      </c>
    </row>
    <row r="44" spans="1:21" ht="15">
      <c r="A44" s="206">
        <v>72</v>
      </c>
      <c r="B44" s="207" t="s">
        <v>76</v>
      </c>
      <c r="C44" s="10">
        <v>4</v>
      </c>
      <c r="D44" s="49">
        <v>0.0005798782255726297</v>
      </c>
      <c r="E44" s="10">
        <v>4</v>
      </c>
      <c r="F44" s="49">
        <v>0.0016240357287860335</v>
      </c>
      <c r="G44" s="10">
        <v>2</v>
      </c>
      <c r="H44" s="49">
        <v>0.000964785335262904</v>
      </c>
      <c r="I44" s="10">
        <v>2</v>
      </c>
      <c r="J44" s="49">
        <v>0.0010482180293501049</v>
      </c>
      <c r="K44" s="10">
        <v>1</v>
      </c>
      <c r="L44" s="49">
        <v>0.0007293946024799417</v>
      </c>
      <c r="M44" s="10">
        <v>0</v>
      </c>
      <c r="N44" s="49">
        <v>0</v>
      </c>
      <c r="O44" s="10">
        <v>1</v>
      </c>
      <c r="P44" s="49">
        <v>0.0012690355329949238</v>
      </c>
      <c r="Q44" s="10">
        <v>0</v>
      </c>
      <c r="R44" s="49">
        <v>0</v>
      </c>
      <c r="S44" s="10">
        <v>14</v>
      </c>
      <c r="T44" s="49">
        <v>0.00078125</v>
      </c>
      <c r="U44" s="73" t="s">
        <v>309</v>
      </c>
    </row>
    <row r="45" spans="1:21" ht="15">
      <c r="A45" s="206">
        <v>73</v>
      </c>
      <c r="B45" s="207" t="s">
        <v>77</v>
      </c>
      <c r="C45" s="10">
        <v>1</v>
      </c>
      <c r="D45" s="49">
        <v>0.00014496955639315743</v>
      </c>
      <c r="E45" s="10">
        <v>1</v>
      </c>
      <c r="F45" s="49">
        <v>0.0004060089321965084</v>
      </c>
      <c r="G45" s="10">
        <v>1</v>
      </c>
      <c r="H45" s="49">
        <v>0.000482392667631452</v>
      </c>
      <c r="I45" s="10">
        <v>0</v>
      </c>
      <c r="J45" s="49">
        <v>0</v>
      </c>
      <c r="K45" s="10">
        <v>0</v>
      </c>
      <c r="L45" s="49">
        <v>0</v>
      </c>
      <c r="M45" s="10">
        <v>1</v>
      </c>
      <c r="N45" s="49">
        <v>0.0004725897920604915</v>
      </c>
      <c r="O45" s="10">
        <v>0</v>
      </c>
      <c r="P45" s="49">
        <v>0</v>
      </c>
      <c r="Q45" s="10">
        <v>0</v>
      </c>
      <c r="R45" s="49">
        <v>0</v>
      </c>
      <c r="S45" s="10">
        <v>4</v>
      </c>
      <c r="T45" s="49">
        <v>0.0002232142857142857</v>
      </c>
      <c r="U45" s="73" t="s">
        <v>310</v>
      </c>
    </row>
    <row r="46" spans="1:21" ht="15">
      <c r="A46" s="206">
        <v>74</v>
      </c>
      <c r="B46" s="207" t="s">
        <v>78</v>
      </c>
      <c r="C46" s="10">
        <v>1</v>
      </c>
      <c r="D46" s="49">
        <v>0.00014496955639315743</v>
      </c>
      <c r="E46" s="10">
        <v>0</v>
      </c>
      <c r="F46" s="49">
        <v>0</v>
      </c>
      <c r="G46" s="10">
        <v>1</v>
      </c>
      <c r="H46" s="49">
        <v>0.000482392667631452</v>
      </c>
      <c r="I46" s="10">
        <v>1</v>
      </c>
      <c r="J46" s="49">
        <v>0.0005241090146750524</v>
      </c>
      <c r="K46" s="10">
        <v>0</v>
      </c>
      <c r="L46" s="49">
        <v>0</v>
      </c>
      <c r="M46" s="10">
        <v>2</v>
      </c>
      <c r="N46" s="49">
        <v>0.000945179584120983</v>
      </c>
      <c r="O46" s="10">
        <v>0</v>
      </c>
      <c r="P46" s="49">
        <v>0</v>
      </c>
      <c r="Q46" s="10">
        <v>0</v>
      </c>
      <c r="R46" s="49">
        <v>0</v>
      </c>
      <c r="S46" s="10">
        <v>5</v>
      </c>
      <c r="T46" s="49">
        <v>0.00027901785714285713</v>
      </c>
      <c r="U46" s="73" t="s">
        <v>311</v>
      </c>
    </row>
    <row r="47" spans="1:21" ht="15">
      <c r="A47" s="206">
        <v>75</v>
      </c>
      <c r="B47" s="207" t="s">
        <v>79</v>
      </c>
      <c r="C47" s="10">
        <v>67</v>
      </c>
      <c r="D47" s="49">
        <v>0.009712960278341549</v>
      </c>
      <c r="E47" s="10">
        <v>12</v>
      </c>
      <c r="F47" s="49">
        <v>0.0048721071863581</v>
      </c>
      <c r="G47" s="10">
        <v>32</v>
      </c>
      <c r="H47" s="49">
        <v>0.015436565364206465</v>
      </c>
      <c r="I47" s="10">
        <v>32</v>
      </c>
      <c r="J47" s="49">
        <v>0.016771488469601678</v>
      </c>
      <c r="K47" s="10">
        <v>17</v>
      </c>
      <c r="L47" s="49">
        <v>0.012399708242159009</v>
      </c>
      <c r="M47" s="10">
        <v>18</v>
      </c>
      <c r="N47" s="49">
        <v>0.008506616257088847</v>
      </c>
      <c r="O47" s="10">
        <v>8</v>
      </c>
      <c r="P47" s="49">
        <v>0.01015228426395939</v>
      </c>
      <c r="Q47" s="10">
        <v>3</v>
      </c>
      <c r="R47" s="49">
        <v>0.009900990099009901</v>
      </c>
      <c r="S47" s="10">
        <v>189</v>
      </c>
      <c r="T47" s="49">
        <v>0.010546875</v>
      </c>
      <c r="U47" s="73" t="s">
        <v>312</v>
      </c>
    </row>
    <row r="48" spans="1:21" ht="15">
      <c r="A48" s="206">
        <v>79</v>
      </c>
      <c r="B48" s="207" t="s">
        <v>80</v>
      </c>
      <c r="C48" s="10">
        <v>21</v>
      </c>
      <c r="D48" s="49">
        <v>0.003044360684256306</v>
      </c>
      <c r="E48" s="10">
        <v>5</v>
      </c>
      <c r="F48" s="49">
        <v>0.0020300446609825416</v>
      </c>
      <c r="G48" s="10">
        <v>1</v>
      </c>
      <c r="H48" s="49">
        <v>0.000482392667631452</v>
      </c>
      <c r="I48" s="10">
        <v>5</v>
      </c>
      <c r="J48" s="49">
        <v>0.002620545073375262</v>
      </c>
      <c r="K48" s="10">
        <v>4</v>
      </c>
      <c r="L48" s="49">
        <v>0.0029175784099197666</v>
      </c>
      <c r="M48" s="10">
        <v>5</v>
      </c>
      <c r="N48" s="49">
        <v>0.0023629489603024575</v>
      </c>
      <c r="O48" s="10">
        <v>1</v>
      </c>
      <c r="P48" s="49">
        <v>0.0012690355329949238</v>
      </c>
      <c r="Q48" s="10">
        <v>0</v>
      </c>
      <c r="R48" s="49">
        <v>0</v>
      </c>
      <c r="S48" s="10">
        <v>42</v>
      </c>
      <c r="T48" s="49">
        <v>0.00234375</v>
      </c>
      <c r="U48" s="73" t="s">
        <v>313</v>
      </c>
    </row>
    <row r="49" spans="1:21" ht="15">
      <c r="A49" s="206">
        <v>80</v>
      </c>
      <c r="B49" s="207" t="s">
        <v>81</v>
      </c>
      <c r="C49" s="10">
        <v>37</v>
      </c>
      <c r="D49" s="49">
        <v>0.005363873586546825</v>
      </c>
      <c r="E49" s="10">
        <v>19</v>
      </c>
      <c r="F49" s="49">
        <v>0.007714169711733657</v>
      </c>
      <c r="G49" s="10">
        <v>12</v>
      </c>
      <c r="H49" s="49">
        <v>0.005788712011577424</v>
      </c>
      <c r="I49" s="10">
        <v>3</v>
      </c>
      <c r="J49" s="49">
        <v>0.0015723270440251575</v>
      </c>
      <c r="K49" s="10">
        <v>7</v>
      </c>
      <c r="L49" s="49">
        <v>0.005105762217359592</v>
      </c>
      <c r="M49" s="10">
        <v>3</v>
      </c>
      <c r="N49" s="49">
        <v>0.0014177693761814748</v>
      </c>
      <c r="O49" s="10">
        <v>0</v>
      </c>
      <c r="P49" s="49">
        <v>0</v>
      </c>
      <c r="Q49" s="10">
        <v>1</v>
      </c>
      <c r="R49" s="49">
        <v>0.0033003300330033</v>
      </c>
      <c r="S49" s="10">
        <v>82</v>
      </c>
      <c r="T49" s="49">
        <v>0.004575892857142857</v>
      </c>
      <c r="U49" s="73" t="s">
        <v>314</v>
      </c>
    </row>
    <row r="50" spans="1:21" ht="15">
      <c r="A50" s="206">
        <v>81</v>
      </c>
      <c r="B50" s="207" t="s">
        <v>82</v>
      </c>
      <c r="C50" s="10">
        <v>63</v>
      </c>
      <c r="D50" s="49">
        <v>0.009133082052768918</v>
      </c>
      <c r="E50" s="10">
        <v>27</v>
      </c>
      <c r="F50" s="49">
        <v>0.010962241169305725</v>
      </c>
      <c r="G50" s="10">
        <v>20</v>
      </c>
      <c r="H50" s="49">
        <v>0.009647853352629042</v>
      </c>
      <c r="I50" s="10">
        <v>19</v>
      </c>
      <c r="J50" s="49">
        <v>0.009958071278825996</v>
      </c>
      <c r="K50" s="10">
        <v>11</v>
      </c>
      <c r="L50" s="49">
        <v>0.00802334062727936</v>
      </c>
      <c r="M50" s="10">
        <v>18</v>
      </c>
      <c r="N50" s="49">
        <v>0.008506616257088847</v>
      </c>
      <c r="O50" s="10">
        <v>7</v>
      </c>
      <c r="P50" s="49">
        <v>0.008883248730964468</v>
      </c>
      <c r="Q50" s="10">
        <v>3</v>
      </c>
      <c r="R50" s="49">
        <v>0.009900990099009901</v>
      </c>
      <c r="S50" s="10">
        <v>168</v>
      </c>
      <c r="T50" s="49">
        <v>0.009375</v>
      </c>
      <c r="U50" s="73" t="s">
        <v>315</v>
      </c>
    </row>
    <row r="51" spans="1:21" ht="28.5">
      <c r="A51" s="206">
        <v>82</v>
      </c>
      <c r="B51" s="207" t="s">
        <v>83</v>
      </c>
      <c r="C51" s="10">
        <v>2</v>
      </c>
      <c r="D51" s="49">
        <v>0.00028993911278631486</v>
      </c>
      <c r="E51" s="10">
        <v>0</v>
      </c>
      <c r="F51" s="49">
        <v>0</v>
      </c>
      <c r="G51" s="10">
        <v>0</v>
      </c>
      <c r="H51" s="49">
        <v>0</v>
      </c>
      <c r="I51" s="10">
        <v>1</v>
      </c>
      <c r="J51" s="49">
        <v>0.0005241090146750524</v>
      </c>
      <c r="K51" s="10">
        <v>1</v>
      </c>
      <c r="L51" s="49">
        <v>0.0007293946024799417</v>
      </c>
      <c r="M51" s="10">
        <v>0</v>
      </c>
      <c r="N51" s="49">
        <v>0</v>
      </c>
      <c r="O51" s="10">
        <v>0</v>
      </c>
      <c r="P51" s="49">
        <v>0</v>
      </c>
      <c r="Q51" s="10">
        <v>0</v>
      </c>
      <c r="R51" s="49">
        <v>0</v>
      </c>
      <c r="S51" s="10">
        <v>4</v>
      </c>
      <c r="T51" s="49">
        <v>0.0002232142857142857</v>
      </c>
      <c r="U51" s="73" t="s">
        <v>316</v>
      </c>
    </row>
    <row r="52" spans="1:21" ht="42.75">
      <c r="A52" s="206">
        <v>83</v>
      </c>
      <c r="B52" s="207" t="s">
        <v>84</v>
      </c>
      <c r="C52" s="10">
        <v>29</v>
      </c>
      <c r="D52" s="49">
        <v>0.004204117135401566</v>
      </c>
      <c r="E52" s="10">
        <v>8</v>
      </c>
      <c r="F52" s="49">
        <v>0.003248071457572067</v>
      </c>
      <c r="G52" s="10">
        <v>10</v>
      </c>
      <c r="H52" s="49">
        <v>0.004823926676314521</v>
      </c>
      <c r="I52" s="10">
        <v>15</v>
      </c>
      <c r="J52" s="49">
        <v>0.007861635220125786</v>
      </c>
      <c r="K52" s="10">
        <v>6</v>
      </c>
      <c r="L52" s="49">
        <v>0.00437636761487965</v>
      </c>
      <c r="M52" s="10">
        <v>3</v>
      </c>
      <c r="N52" s="49">
        <v>0.0014177693761814748</v>
      </c>
      <c r="O52" s="10">
        <v>1</v>
      </c>
      <c r="P52" s="49">
        <v>0.0012690355329949238</v>
      </c>
      <c r="Q52" s="10">
        <v>1</v>
      </c>
      <c r="R52" s="49">
        <v>0.0033003300330033</v>
      </c>
      <c r="S52" s="10">
        <v>73</v>
      </c>
      <c r="T52" s="49">
        <v>0.0040736607142857146</v>
      </c>
      <c r="U52" s="73" t="s">
        <v>317</v>
      </c>
    </row>
    <row r="53" spans="1:21" ht="15">
      <c r="A53" s="206">
        <v>84</v>
      </c>
      <c r="B53" s="207" t="s">
        <v>85</v>
      </c>
      <c r="C53" s="10">
        <v>29</v>
      </c>
      <c r="D53" s="49">
        <v>0.004204117135401566</v>
      </c>
      <c r="E53" s="10">
        <v>8</v>
      </c>
      <c r="F53" s="49">
        <v>0.003248071457572067</v>
      </c>
      <c r="G53" s="10">
        <v>6</v>
      </c>
      <c r="H53" s="49">
        <v>0.002894356005788712</v>
      </c>
      <c r="I53" s="10">
        <v>8</v>
      </c>
      <c r="J53" s="49">
        <v>0.0041928721174004195</v>
      </c>
      <c r="K53" s="10">
        <v>3</v>
      </c>
      <c r="L53" s="49">
        <v>0.002188183807439825</v>
      </c>
      <c r="M53" s="10">
        <v>5</v>
      </c>
      <c r="N53" s="49">
        <v>0.0023629489603024575</v>
      </c>
      <c r="O53" s="10">
        <v>1</v>
      </c>
      <c r="P53" s="49">
        <v>0.0012690355329949238</v>
      </c>
      <c r="Q53" s="10">
        <v>0</v>
      </c>
      <c r="R53" s="49">
        <v>0</v>
      </c>
      <c r="S53" s="10">
        <v>60</v>
      </c>
      <c r="T53" s="49">
        <v>0.0033482142857142855</v>
      </c>
      <c r="U53" s="73" t="s">
        <v>318</v>
      </c>
    </row>
    <row r="54" spans="1:21" ht="28.5">
      <c r="A54" s="206">
        <v>85</v>
      </c>
      <c r="B54" s="207" t="s">
        <v>86</v>
      </c>
      <c r="C54" s="10">
        <v>21</v>
      </c>
      <c r="D54" s="49">
        <v>0.003044360684256306</v>
      </c>
      <c r="E54" s="10">
        <v>8</v>
      </c>
      <c r="F54" s="49">
        <v>0.003248071457572067</v>
      </c>
      <c r="G54" s="10">
        <v>8</v>
      </c>
      <c r="H54" s="49">
        <v>0.003859141341051616</v>
      </c>
      <c r="I54" s="10">
        <v>5</v>
      </c>
      <c r="J54" s="49">
        <v>0.002620545073375262</v>
      </c>
      <c r="K54" s="10">
        <v>7</v>
      </c>
      <c r="L54" s="49">
        <v>0.005105762217359592</v>
      </c>
      <c r="M54" s="10">
        <v>10</v>
      </c>
      <c r="N54" s="49">
        <v>0.004725897920604915</v>
      </c>
      <c r="O54" s="10">
        <v>6</v>
      </c>
      <c r="P54" s="49">
        <v>0.007614213197969543</v>
      </c>
      <c r="Q54" s="10">
        <v>0</v>
      </c>
      <c r="R54" s="49">
        <v>0</v>
      </c>
      <c r="S54" s="10">
        <v>65</v>
      </c>
      <c r="T54" s="49">
        <v>0.003627232142857143</v>
      </c>
      <c r="U54" s="73" t="s">
        <v>319</v>
      </c>
    </row>
    <row r="55" spans="1:21" ht="15">
      <c r="A55" s="206">
        <v>89</v>
      </c>
      <c r="B55" s="207" t="s">
        <v>87</v>
      </c>
      <c r="C55" s="10">
        <v>13</v>
      </c>
      <c r="D55" s="49">
        <v>0.0018846042331110468</v>
      </c>
      <c r="E55" s="10">
        <v>10</v>
      </c>
      <c r="F55" s="49">
        <v>0.004060089321965083</v>
      </c>
      <c r="G55" s="10">
        <v>6</v>
      </c>
      <c r="H55" s="49">
        <v>0.002894356005788712</v>
      </c>
      <c r="I55" s="10">
        <v>5</v>
      </c>
      <c r="J55" s="49">
        <v>0.002620545073375262</v>
      </c>
      <c r="K55" s="10">
        <v>4</v>
      </c>
      <c r="L55" s="49">
        <v>0.0029175784099197666</v>
      </c>
      <c r="M55" s="10">
        <v>3</v>
      </c>
      <c r="N55" s="49">
        <v>0.0014177693761814748</v>
      </c>
      <c r="O55" s="10">
        <v>1</v>
      </c>
      <c r="P55" s="49">
        <v>0.0012690355329949238</v>
      </c>
      <c r="Q55" s="10">
        <v>3</v>
      </c>
      <c r="R55" s="49">
        <v>0.009900990099009901</v>
      </c>
      <c r="S55" s="10">
        <v>45</v>
      </c>
      <c r="T55" s="49">
        <v>0.0025111607142857145</v>
      </c>
      <c r="U55" s="73" t="s">
        <v>320</v>
      </c>
    </row>
    <row r="56" spans="1:21" ht="15.75" thickBot="1">
      <c r="A56" s="210">
        <v>99</v>
      </c>
      <c r="B56" s="211" t="s">
        <v>88</v>
      </c>
      <c r="C56" s="11">
        <v>387</v>
      </c>
      <c r="D56" s="50">
        <v>0.056103218324151924</v>
      </c>
      <c r="E56" s="11">
        <v>170</v>
      </c>
      <c r="F56" s="50">
        <v>0.06902151847340642</v>
      </c>
      <c r="G56" s="11">
        <v>128</v>
      </c>
      <c r="H56" s="50">
        <v>0.06174626145682586</v>
      </c>
      <c r="I56" s="11">
        <v>102</v>
      </c>
      <c r="J56" s="50">
        <v>0.05345911949685535</v>
      </c>
      <c r="K56" s="11">
        <v>75</v>
      </c>
      <c r="L56" s="50">
        <v>0.05470459518599563</v>
      </c>
      <c r="M56" s="11">
        <v>111</v>
      </c>
      <c r="N56" s="50">
        <v>0.05245746691871456</v>
      </c>
      <c r="O56" s="11">
        <v>48</v>
      </c>
      <c r="P56" s="50">
        <v>0.06091370558375635</v>
      </c>
      <c r="Q56" s="11">
        <v>16</v>
      </c>
      <c r="R56" s="50">
        <v>0.0528052805280528</v>
      </c>
      <c r="S56" s="11">
        <v>1037</v>
      </c>
      <c r="T56" s="50">
        <v>0.057868303571428574</v>
      </c>
      <c r="U56" s="73" t="s">
        <v>321</v>
      </c>
    </row>
    <row r="57" spans="1:21" ht="15.75" thickBot="1">
      <c r="A57" s="379" t="s">
        <v>89</v>
      </c>
      <c r="B57" s="384"/>
      <c r="C57" s="32">
        <v>6898</v>
      </c>
      <c r="D57" s="64">
        <v>1</v>
      </c>
      <c r="E57" s="12">
        <v>2463</v>
      </c>
      <c r="F57" s="65">
        <v>1</v>
      </c>
      <c r="G57" s="32">
        <v>2073</v>
      </c>
      <c r="H57" s="64">
        <v>1</v>
      </c>
      <c r="I57" s="32">
        <v>1908</v>
      </c>
      <c r="J57" s="64">
        <v>1</v>
      </c>
      <c r="K57" s="32">
        <v>1371</v>
      </c>
      <c r="L57" s="64">
        <v>1</v>
      </c>
      <c r="M57" s="32">
        <v>2116</v>
      </c>
      <c r="N57" s="64">
        <v>1</v>
      </c>
      <c r="O57" s="32">
        <v>788</v>
      </c>
      <c r="P57" s="64">
        <v>1</v>
      </c>
      <c r="Q57" s="32">
        <v>303</v>
      </c>
      <c r="R57" s="64">
        <v>1</v>
      </c>
      <c r="S57" s="12">
        <v>17920</v>
      </c>
      <c r="T57" s="65">
        <v>1</v>
      </c>
      <c r="U57" s="73" t="s">
        <v>116</v>
      </c>
    </row>
    <row r="58" spans="1:20" ht="15">
      <c r="A58" s="74"/>
      <c r="B58" s="74"/>
      <c r="C58" s="74"/>
      <c r="D58" s="74"/>
      <c r="E58" s="78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 ht="15">
      <c r="A59" s="74"/>
      <c r="B59" s="74"/>
      <c r="C59" s="84">
        <f aca="true" t="shared" si="0" ref="C59:R59">SUM(C5:C56)</f>
        <v>6898</v>
      </c>
      <c r="D59" s="327">
        <f t="shared" si="0"/>
        <v>0.9999999999999999</v>
      </c>
      <c r="E59" s="84">
        <f t="shared" si="0"/>
        <v>2463</v>
      </c>
      <c r="F59" s="327">
        <f t="shared" si="0"/>
        <v>1</v>
      </c>
      <c r="G59" s="84">
        <f t="shared" si="0"/>
        <v>2073</v>
      </c>
      <c r="H59" s="327">
        <f t="shared" si="0"/>
        <v>1.0000000000000002</v>
      </c>
      <c r="I59" s="84">
        <f t="shared" si="0"/>
        <v>1908</v>
      </c>
      <c r="J59" s="327">
        <f t="shared" si="0"/>
        <v>1</v>
      </c>
      <c r="K59" s="84">
        <f t="shared" si="0"/>
        <v>1371</v>
      </c>
      <c r="L59" s="327">
        <f t="shared" si="0"/>
        <v>1</v>
      </c>
      <c r="M59" s="74">
        <f t="shared" si="0"/>
        <v>2116</v>
      </c>
      <c r="N59" s="325">
        <f t="shared" si="0"/>
        <v>0.9999999999999997</v>
      </c>
      <c r="O59" s="74">
        <f t="shared" si="0"/>
        <v>788</v>
      </c>
      <c r="P59" s="325">
        <f t="shared" si="0"/>
        <v>1</v>
      </c>
      <c r="Q59" s="74">
        <f t="shared" si="0"/>
        <v>303</v>
      </c>
      <c r="R59" s="325">
        <f t="shared" si="0"/>
        <v>1.0000000000000002</v>
      </c>
      <c r="S59" s="78">
        <f>SUM(S5:S56)</f>
        <v>17920</v>
      </c>
      <c r="T59" s="325">
        <f>SUM(T5:T56)</f>
        <v>1</v>
      </c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7:B5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2015-06-11T13:53:12Z</cp:lastPrinted>
  <dcterms:created xsi:type="dcterms:W3CDTF">2015-02-10T08:44:56Z</dcterms:created>
  <dcterms:modified xsi:type="dcterms:W3CDTF">2021-07-28T09:03:42Z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