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13_ncr:1_{00E0BDB7-7630-4224-BA28-08EE4A88C7B6}" xr6:coauthVersionLast="36" xr6:coauthVersionMax="36" xr10:uidLastSave="{00000000-0000-0000-0000-000000000000}"/>
  <bookViews>
    <workbookView xWindow="9600" yWindow="-30" windowWidth="10170" windowHeight="13380" tabRatio="919" xr2:uid="{00000000-000D-0000-FFFF-FFFF00000000}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M15" i="15" l="1"/>
  <c r="M14" i="15"/>
  <c r="K14" i="15"/>
  <c r="I14" i="15"/>
  <c r="G14" i="15"/>
  <c r="E14" i="15"/>
  <c r="C14" i="15"/>
  <c r="M13" i="15"/>
  <c r="K13" i="15"/>
  <c r="I13" i="15"/>
  <c r="G13" i="15"/>
  <c r="E13" i="15"/>
  <c r="C13" i="15"/>
  <c r="M12" i="15"/>
  <c r="K12" i="15"/>
  <c r="I12" i="15"/>
  <c r="G12" i="15"/>
  <c r="E12" i="15"/>
  <c r="C12" i="15"/>
  <c r="M11" i="15"/>
  <c r="K11" i="15"/>
  <c r="I11" i="15"/>
  <c r="G11" i="15"/>
  <c r="E11" i="15"/>
  <c r="C11" i="15"/>
  <c r="M10" i="15"/>
  <c r="K10" i="15"/>
  <c r="I10" i="15"/>
  <c r="G10" i="15"/>
  <c r="E10" i="15"/>
  <c r="C10" i="15"/>
  <c r="M9" i="15"/>
  <c r="K9" i="15"/>
  <c r="I9" i="15"/>
  <c r="G9" i="15"/>
  <c r="E9" i="15"/>
  <c r="C9" i="15"/>
  <c r="M8" i="15"/>
  <c r="K8" i="15"/>
  <c r="I8" i="15"/>
  <c r="G8" i="15"/>
  <c r="E8" i="15"/>
  <c r="C8" i="15"/>
  <c r="M7" i="15"/>
  <c r="K7" i="15"/>
  <c r="I7" i="15"/>
  <c r="G7" i="15"/>
  <c r="E7" i="15"/>
  <c r="C7" i="15"/>
  <c r="E6" i="15"/>
  <c r="K6" i="15"/>
  <c r="I6" i="15"/>
  <c r="G6" i="15"/>
  <c r="C6" i="15"/>
  <c r="M6" i="15"/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C13" i="16"/>
  <c r="C12" i="16"/>
  <c r="C11" i="16"/>
  <c r="C10" i="16"/>
  <c r="C9" i="16"/>
  <c r="C8" i="16"/>
  <c r="C7" i="16"/>
  <c r="C6" i="16"/>
  <c r="C5" i="16"/>
  <c r="S16" i="12"/>
  <c r="Q16" i="12"/>
  <c r="O16" i="12"/>
  <c r="M16" i="12"/>
  <c r="S15" i="12"/>
  <c r="Q15" i="12"/>
  <c r="O15" i="12"/>
  <c r="M15" i="12"/>
  <c r="S14" i="12"/>
  <c r="Q14" i="12"/>
  <c r="O14" i="12"/>
  <c r="M14" i="12"/>
  <c r="S13" i="12"/>
  <c r="Q13" i="12"/>
  <c r="O13" i="12"/>
  <c r="M13" i="12"/>
  <c r="S12" i="12"/>
  <c r="Q12" i="12"/>
  <c r="O12" i="12"/>
  <c r="M12" i="12"/>
  <c r="S11" i="12"/>
  <c r="Q11" i="12"/>
  <c r="O11" i="12"/>
  <c r="M11" i="12"/>
  <c r="S10" i="12"/>
  <c r="Q10" i="12"/>
  <c r="O10" i="12"/>
  <c r="M10" i="12"/>
  <c r="S9" i="12"/>
  <c r="Q9" i="12"/>
  <c r="O9" i="12"/>
  <c r="M9" i="12"/>
  <c r="S8" i="12"/>
  <c r="Q8" i="12"/>
  <c r="O8" i="12"/>
  <c r="M8" i="12"/>
  <c r="I16" i="12"/>
  <c r="G16" i="12"/>
  <c r="E16" i="12"/>
  <c r="C16" i="12"/>
  <c r="I15" i="12"/>
  <c r="G15" i="12"/>
  <c r="E15" i="12"/>
  <c r="C15" i="12"/>
  <c r="I14" i="12"/>
  <c r="G14" i="12"/>
  <c r="E14" i="12"/>
  <c r="C14" i="12"/>
  <c r="I13" i="12"/>
  <c r="G13" i="12"/>
  <c r="E13" i="12"/>
  <c r="C13" i="12"/>
  <c r="I12" i="12"/>
  <c r="G12" i="12"/>
  <c r="E12" i="12"/>
  <c r="C12" i="12"/>
  <c r="I11" i="12"/>
  <c r="G11" i="12"/>
  <c r="E11" i="12"/>
  <c r="C11" i="12"/>
  <c r="I10" i="12"/>
  <c r="G10" i="12"/>
  <c r="E10" i="12"/>
  <c r="C10" i="12"/>
  <c r="I9" i="12"/>
  <c r="G9" i="12"/>
  <c r="E9" i="12"/>
  <c r="C9" i="12"/>
  <c r="I8" i="12"/>
  <c r="G8" i="12"/>
  <c r="E8" i="12"/>
  <c r="C8" i="12"/>
  <c r="O12" i="15" l="1"/>
  <c r="O13" i="15" l="1"/>
  <c r="O10" i="15"/>
  <c r="O14" i="15"/>
  <c r="O8" i="15"/>
  <c r="O11" i="15"/>
  <c r="O9" i="15"/>
  <c r="O7" i="15"/>
  <c r="U9" i="12" l="1"/>
  <c r="U10" i="12"/>
  <c r="U11" i="12"/>
  <c r="U12" i="12"/>
  <c r="U13" i="12"/>
  <c r="U14" i="12"/>
  <c r="U15" i="12"/>
  <c r="U16" i="12"/>
  <c r="K9" i="12"/>
  <c r="K10" i="12"/>
  <c r="K11" i="12"/>
  <c r="K12" i="12"/>
  <c r="K13" i="12"/>
  <c r="K14" i="12"/>
  <c r="K15" i="12"/>
  <c r="K16" i="12"/>
  <c r="K8" i="12"/>
  <c r="O6" i="15" l="1"/>
  <c r="W16" i="12"/>
  <c r="W15" i="12"/>
  <c r="W14" i="12"/>
  <c r="W13" i="12"/>
  <c r="W12" i="12"/>
  <c r="W11" i="12"/>
  <c r="W10" i="12"/>
  <c r="W9" i="12"/>
  <c r="G12" i="16"/>
  <c r="G10" i="16"/>
  <c r="G8" i="16"/>
  <c r="G6" i="16"/>
  <c r="G13" i="16"/>
  <c r="G11" i="16"/>
  <c r="G9" i="16"/>
  <c r="G7" i="16"/>
  <c r="K15" i="15"/>
  <c r="G15" i="15"/>
  <c r="C15" i="15"/>
  <c r="I15" i="15"/>
  <c r="E15" i="15"/>
  <c r="F11" i="17"/>
  <c r="F10" i="17"/>
  <c r="F8" i="17"/>
  <c r="F7" i="17"/>
  <c r="F5" i="17"/>
  <c r="F4" i="17"/>
  <c r="F14" i="17"/>
  <c r="F12" i="17"/>
  <c r="F9" i="17"/>
  <c r="F6" i="17"/>
  <c r="C14" i="16"/>
  <c r="D11" i="16" s="1"/>
  <c r="G5" i="16"/>
  <c r="J12" i="15" l="1"/>
  <c r="J7" i="15"/>
  <c r="J10" i="15"/>
  <c r="J13" i="15"/>
  <c r="J8" i="15"/>
  <c r="J11" i="15"/>
  <c r="J14" i="15"/>
  <c r="J9" i="15"/>
  <c r="N9" i="15"/>
  <c r="N12" i="15"/>
  <c r="N7" i="15"/>
  <c r="N10" i="15"/>
  <c r="N13" i="15"/>
  <c r="N8" i="15"/>
  <c r="N11" i="15"/>
  <c r="N14" i="15"/>
  <c r="D7" i="15"/>
  <c r="D10" i="15"/>
  <c r="D13" i="15"/>
  <c r="D8" i="15"/>
  <c r="D11" i="15"/>
  <c r="D14" i="15"/>
  <c r="D9" i="15"/>
  <c r="D12" i="15"/>
  <c r="H12" i="15"/>
  <c r="H7" i="15"/>
  <c r="H10" i="15"/>
  <c r="H13" i="15"/>
  <c r="H8" i="15"/>
  <c r="H11" i="15"/>
  <c r="H14" i="15"/>
  <c r="H9" i="15"/>
  <c r="F7" i="15"/>
  <c r="F10" i="15"/>
  <c r="F13" i="15"/>
  <c r="F8" i="15"/>
  <c r="F11" i="15"/>
  <c r="F14" i="15"/>
  <c r="F9" i="15"/>
  <c r="F12" i="15"/>
  <c r="L9" i="15"/>
  <c r="L12" i="15"/>
  <c r="L7" i="15"/>
  <c r="L10" i="15"/>
  <c r="L13" i="15"/>
  <c r="L8" i="15"/>
  <c r="L11" i="15"/>
  <c r="L14" i="15"/>
  <c r="D5" i="16"/>
  <c r="J6" i="15"/>
  <c r="N6" i="15"/>
  <c r="D6" i="15"/>
  <c r="L6" i="15"/>
  <c r="F6" i="15"/>
  <c r="H6" i="15"/>
  <c r="O15" i="15"/>
  <c r="D8" i="16"/>
  <c r="D7" i="16"/>
  <c r="D9" i="16"/>
  <c r="G14" i="16"/>
  <c r="D12" i="16"/>
  <c r="D13" i="16"/>
  <c r="D10" i="16"/>
  <c r="D6" i="16"/>
  <c r="D14" i="16" l="1"/>
  <c r="P13" i="15"/>
  <c r="P10" i="15"/>
  <c r="P12" i="15"/>
  <c r="P11" i="15"/>
  <c r="P14" i="15"/>
  <c r="P8" i="15"/>
  <c r="P9" i="15"/>
  <c r="P7" i="15"/>
  <c r="P6" i="15"/>
  <c r="J15" i="15"/>
  <c r="F15" i="15"/>
  <c r="N15" i="15"/>
  <c r="L15" i="15"/>
  <c r="D15" i="15"/>
  <c r="H15" i="15"/>
  <c r="P15" i="15" l="1"/>
  <c r="C17" i="12" l="1"/>
  <c r="M17" i="12"/>
  <c r="Q17" i="12"/>
  <c r="O17" i="12"/>
  <c r="E17" i="12"/>
  <c r="G17" i="12"/>
  <c r="U8" i="12"/>
  <c r="U17" i="12" s="1"/>
  <c r="I17" i="12"/>
  <c r="S17" i="12"/>
  <c r="V14" i="12" l="1"/>
  <c r="V12" i="12"/>
  <c r="V10" i="12"/>
  <c r="V15" i="12"/>
  <c r="V9" i="12"/>
  <c r="V11" i="12"/>
  <c r="V16" i="12"/>
  <c r="V13" i="12"/>
  <c r="T9" i="12"/>
  <c r="T10" i="12"/>
  <c r="T16" i="12"/>
  <c r="T12" i="12"/>
  <c r="T15" i="12"/>
  <c r="T11" i="12"/>
  <c r="T14" i="12"/>
  <c r="T13" i="12"/>
  <c r="P9" i="12"/>
  <c r="P10" i="12"/>
  <c r="P11" i="12"/>
  <c r="P12" i="12"/>
  <c r="P16" i="12"/>
  <c r="P13" i="12"/>
  <c r="P15" i="12"/>
  <c r="P14" i="12"/>
  <c r="R9" i="12"/>
  <c r="R14" i="12"/>
  <c r="R10" i="12"/>
  <c r="R13" i="12"/>
  <c r="R16" i="12"/>
  <c r="R12" i="12"/>
  <c r="R15" i="12"/>
  <c r="R11" i="12"/>
  <c r="N9" i="12"/>
  <c r="N14" i="12"/>
  <c r="N10" i="12"/>
  <c r="N13" i="12"/>
  <c r="N16" i="12"/>
  <c r="N12" i="12"/>
  <c r="N15" i="12"/>
  <c r="N11" i="12"/>
  <c r="J12" i="12"/>
  <c r="J13" i="12"/>
  <c r="J16" i="12"/>
  <c r="J11" i="12"/>
  <c r="J10" i="12"/>
  <c r="J14" i="12"/>
  <c r="J9" i="12"/>
  <c r="J15" i="12"/>
  <c r="H11" i="12"/>
  <c r="H14" i="12"/>
  <c r="H10" i="12"/>
  <c r="H13" i="12"/>
  <c r="H9" i="12"/>
  <c r="H16" i="12"/>
  <c r="H12" i="12"/>
  <c r="H15" i="12"/>
  <c r="F13" i="12"/>
  <c r="F14" i="12"/>
  <c r="F10" i="12"/>
  <c r="F9" i="12"/>
  <c r="F16" i="12"/>
  <c r="F12" i="12"/>
  <c r="F15" i="12"/>
  <c r="F11" i="12"/>
  <c r="D10" i="12"/>
  <c r="D11" i="12"/>
  <c r="D14" i="12"/>
  <c r="D9" i="12"/>
  <c r="D13" i="12"/>
  <c r="D16" i="12"/>
  <c r="D12" i="12"/>
  <c r="D15" i="12"/>
  <c r="D8" i="12"/>
  <c r="F8" i="12"/>
  <c r="H8" i="12"/>
  <c r="R8" i="12"/>
  <c r="V8" i="12"/>
  <c r="J8" i="12"/>
  <c r="N8" i="12"/>
  <c r="T8" i="12"/>
  <c r="P8" i="12"/>
  <c r="R17" i="12" l="1"/>
  <c r="D17" i="12"/>
  <c r="H17" i="12"/>
  <c r="F17" i="12"/>
  <c r="V17" i="12"/>
  <c r="J17" i="12"/>
  <c r="N17" i="12"/>
  <c r="P17" i="12"/>
  <c r="T17" i="12"/>
  <c r="W8" i="12" l="1"/>
  <c r="K17" i="12"/>
  <c r="L13" i="12" l="1"/>
  <c r="L9" i="12"/>
  <c r="L16" i="12"/>
  <c r="L12" i="12"/>
  <c r="L15" i="12"/>
  <c r="L11" i="12"/>
  <c r="L14" i="12"/>
  <c r="L10" i="12"/>
  <c r="W17" i="12"/>
  <c r="L8" i="12"/>
  <c r="X12" i="12" l="1"/>
  <c r="X14" i="12"/>
  <c r="X9" i="12"/>
  <c r="X11" i="12"/>
  <c r="X13" i="12"/>
  <c r="X15" i="12"/>
  <c r="X10" i="12"/>
  <c r="X16" i="12"/>
  <c r="X8" i="12"/>
  <c r="L17" i="12"/>
  <c r="X17" i="12" l="1"/>
</calcChain>
</file>

<file path=xl/sharedStrings.xml><?xml version="1.0" encoding="utf-8"?>
<sst xmlns="http://schemas.openxmlformats.org/spreadsheetml/2006/main" count="692" uniqueCount="144">
  <si>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</si>
  <si>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</si>
  <si>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</si>
  <si>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</si>
  <si>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</si>
  <si>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</si>
  <si>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</si>
  <si>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</si>
  <si>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</si>
  <si>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</si>
  <si>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</si>
  <si>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</si>
  <si>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</si>
  <si>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</si>
  <si>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</si>
  <si>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</si>
  <si>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</si>
  <si>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</si>
  <si>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</si>
  <si>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</si>
  <si>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</si>
  <si>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</si>
  <si>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</si>
  <si>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</si>
  <si>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</si>
  <si>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</si>
  <si>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</si>
  <si>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</si>
  <si>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</si>
  <si>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</si>
  <si>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</si>
  <si>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</si>
  <si>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</si>
  <si>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</si>
  <si>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</si>
  <si>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</si>
  <si>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</si>
  <si>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</si>
  <si>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</si>
  <si>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</si>
  <si>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</si>
  <si>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</si>
  <si>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</si>
  <si>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</si>
  <si>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</si>
  <si>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</si>
  <si>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</si>
  <si>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</si>
  <si>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</si>
  <si>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</si>
  <si>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</si>
  <si>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</si>
  <si>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</si>
  <si>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</si>
  <si>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</si>
  <si>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</si>
  <si>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</si>
  <si>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</si>
  <si>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</si>
  <si>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</si>
  <si>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</si>
  <si>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</si>
  <si>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</si>
  <si>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</si>
  <si>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</si>
  <si>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</si>
  <si>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</si>
  <si>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</si>
  <si>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</si>
  <si>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</si>
  <si>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</si>
  <si>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</si>
  <si>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</si>
  <si>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</si>
  <si>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</si>
  <si>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</si>
  <si>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</si>
  <si>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</si>
  <si>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</si>
  <si>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</si>
  <si>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</si>
  <si>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</si>
  <si>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</si>
  <si>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</si>
  <si>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</si>
  <si>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</si>
  <si>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</si>
  <si>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</si>
  <si>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total</t>
  </si>
  <si>
    <t>IT&lt;=6mois</t>
  </si>
  <si>
    <t>IT&gt;6 mois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</si>
  <si>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</si>
  <si>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</si>
  <si>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</si>
  <si>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</si>
  <si>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</si>
  <si>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</si>
  <si>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</si>
  <si>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</si>
  <si>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</si>
  <si>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</si>
  <si>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</si>
  <si>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</si>
  <si>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</si>
  <si>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</si>
  <si>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</si>
  <si>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30.1. Province et région de l’entreprise</t>
  </si>
  <si>
    <t>30.2. Taille de l’entreprise (en fonction du nombre de travailleurs)</t>
  </si>
  <si>
    <t>COMMENTAIRES</t>
  </si>
  <si>
    <t>CSS : cas sans suites - IT : incapacité temporaire</t>
  </si>
  <si>
    <t>Ouvriers contractuels</t>
  </si>
  <si>
    <t>Employés contractuels</t>
  </si>
  <si>
    <t>Stagiaires</t>
  </si>
  <si>
    <t>Autres</t>
  </si>
  <si>
    <t>30. Caractéristiques des entreprises où les accidents sont survenus sur le chemin du travail dans le secteur public - 2020</t>
  </si>
  <si>
    <t>Accidents sur le chemin du travail selon la province et  la région de l'entreprise: évolution 2015 - 2020</t>
  </si>
  <si>
    <t>Accidents sur le chemin du travail selon la province et la région de l'entreprise : distribution selon les conséquences - 2020</t>
  </si>
  <si>
    <t>Accidents sur le chemin du travail selon la province et la région de l'entreprise : distribution selon les conséquences et le genre - 2020</t>
  </si>
  <si>
    <t>Accidents sur le chemin du travail selon la province et la région de l'entreprise : distribution selon les conséquences et la génération en fréquence absolue - 2020</t>
  </si>
  <si>
    <t>Accidents sur le chemin du travail selon la province et la région de l'entreprise : distribution selon les conséquences et la génération en fréquence relative - 2020</t>
  </si>
  <si>
    <t>Accidents sur le chemin du travail selon la province et la région de l'entreprise : distribution selon les conséquences et le genre de travail - 2020</t>
  </si>
  <si>
    <t>Accidents sur le chemin du travail selon la taille de l'entreprise : évolution 2015 - 2020</t>
  </si>
  <si>
    <t>Accidents sur le chemin du travail selon la taille de l'entreprise : distribution selon les conséquences - 2020</t>
  </si>
  <si>
    <t>Accidents sur le chemin du travail selon la taille de l'entreprise : distribution selon les conséquences et le genre - 2020</t>
  </si>
  <si>
    <t>Accidents sur le chemin du travail selon la taille de l'entreprise : distribution selon les conséquences et la génération en fréquence absolue - 2020</t>
  </si>
  <si>
    <t>Accidents sur le chemin du travail selon la taille de l'entreprise : distribution selon les conséquences et la génération en fréquence relative - 2020</t>
  </si>
  <si>
    <t>Accidents sur le chemin du travail selon la taille de l'entreprise : distribution selon les conséquences et le genre de travail - 2020</t>
  </si>
  <si>
    <t>Accidents sur le chemin du travail selon la  taille de l'entreprise: nombre d'accidents par 1000 équivalents temps plein -2020</t>
  </si>
  <si>
    <t>30.1.1. Accidents sur le chemin du travail selon la province et  la région de l'entreprise: évolution 2015 - 2020</t>
  </si>
  <si>
    <t>Variation de 2019 à 2020 en %</t>
  </si>
  <si>
    <t>30.1.2. Accidents sur le chemin du travail selon la province et la région de l'entreprise : distribution selon les conséquences - 2020</t>
  </si>
  <si>
    <t>30.1.3. Accidents sur le chemin du travail selon la province et la région de l'entreprise : distribution selon les conséquences et le genre - 2020</t>
  </si>
  <si>
    <t>30.1.4. Accidents sur le chemin du travail selon la province et la région de l'entreprise : distribution selon les conséquences et la génération en fréquence absolue - 2020</t>
  </si>
  <si>
    <t>30.1.5. Accidents sur le chemin du travail selon la province et la région de l'entreprise : distribution selon les conséquences et la génération en fréquence relative - 2020</t>
  </si>
  <si>
    <t>30.1.5. Accidents sur le chemin du travail selon la province et la région de l'entreprise : distribution selon la catégorie professionnelle - 2020</t>
  </si>
  <si>
    <t>30.2.1. Accidents sur le chemin du travail selon la taille de l'entreprise : évolution 2015 - 2020</t>
  </si>
  <si>
    <t>30.2.2. Accidents sur le chemin du travail selon la taille de l'entreprise : distribution selon les conséquences - 2020</t>
  </si>
  <si>
    <t>30.2.3. Accidents sur le chemin du travail selon la taille de l'entreprise : distribution selon les conséquences et le genre - 2020</t>
  </si>
  <si>
    <t>30.2.4. Accidents sur le chemin du travail selon la taille de l'entreprise : distribution selon les conséquences et la génération en fréquence absolue - 2020</t>
  </si>
  <si>
    <t>30.2.5. Accidents sur le chemin du travail selon la taille de l'entreprise : distribution selon les conséquences et la génération en fréquence relative - 2020</t>
  </si>
  <si>
    <t>30.2.6. Accidents sur le chemin du travail selon la taille de l'entreprise : distribution selon les conséquences et le genre de travail - 2020</t>
  </si>
  <si>
    <t>30.2.7. Accidents sur le chemin du travail selon la  taille de l'entreprise: nombre d'accidents par 1000 équivalents temps plein - 2020</t>
  </si>
  <si>
    <t>1) Le volume de l'emploi de 2020 (4 trimestres) est exprimé en équivalents temps plein. Il s'agit de données communiquées par l'ONSS</t>
  </si>
  <si>
    <t>2) Le taux indique le nombre d'accidents survenus en 2020 par 1.000 travailleurs (équivalent temps plein).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</si>
</sst>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5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8">
    <xf numFmtId="0" fontId="0" fillId="0" borderId="0" xfId="0"/>
    <xf numFmtId="3" fontId="7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0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2" borderId="0" xfId="0" applyFill="1" applyAlignment="1">
      <alignment vertical="top"/>
    </xf>
    <xf numFmtId="4" fontId="12" fillId="2" borderId="0" xfId="0" applyNumberFormat="1" applyFont="1" applyFill="1" applyAlignment="1">
      <alignment vertical="top"/>
    </xf>
    <xf numFmtId="166" fontId="12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167" fontId="1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vertical="top"/>
    </xf>
    <xf numFmtId="166" fontId="11" fillId="2" borderId="0" xfId="0" applyNumberFormat="1" applyFont="1" applyFill="1" applyAlignment="1">
      <alignment vertical="top"/>
    </xf>
    <xf numFmtId="4" fontId="0" fillId="2" borderId="0" xfId="0" applyNumberFormat="1" applyFont="1" applyFill="1"/>
    <xf numFmtId="10" fontId="0" fillId="2" borderId="0" xfId="0" applyNumberFormat="1" applyFont="1" applyFill="1"/>
    <xf numFmtId="3" fontId="0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164" fontId="0" fillId="2" borderId="0" xfId="0" applyNumberFormat="1" applyFont="1" applyFill="1"/>
    <xf numFmtId="10" fontId="11" fillId="2" borderId="0" xfId="0" applyNumberFormat="1" applyFont="1" applyFill="1" applyAlignment="1">
      <alignment vertical="top"/>
    </xf>
    <xf numFmtId="10" fontId="0" fillId="2" borderId="0" xfId="0" applyNumberFormat="1" applyFill="1" applyAlignment="1">
      <alignment vertical="top"/>
    </xf>
    <xf numFmtId="168" fontId="11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6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1" fillId="5" borderId="37" xfId="1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1" fillId="5" borderId="39" xfId="1" applyFont="1" applyFill="1" applyBorder="1" applyAlignment="1">
      <alignment vertical="center"/>
    </xf>
    <xf numFmtId="0" fontId="14" fillId="7" borderId="52" xfId="0" applyFont="1" applyFill="1" applyBorder="1" applyAlignment="1">
      <alignment horizontal="left" vertical="center" wrapText="1"/>
    </xf>
    <xf numFmtId="3" fontId="14" fillId="7" borderId="50" xfId="0" applyNumberFormat="1" applyFont="1" applyFill="1" applyBorder="1" applyAlignment="1">
      <alignment horizontal="center" vertical="center"/>
    </xf>
    <xf numFmtId="164" fontId="18" fillId="7" borderId="53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  <xf numFmtId="164" fontId="18" fillId="7" borderId="40" xfId="0" applyNumberFormat="1" applyFont="1" applyFill="1" applyBorder="1" applyAlignment="1">
      <alignment horizontal="center" vertical="center"/>
    </xf>
    <xf numFmtId="164" fontId="18" fillId="7" borderId="52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 wrapText="1"/>
    </xf>
    <xf numFmtId="3" fontId="26" fillId="5" borderId="54" xfId="0" applyNumberFormat="1" applyFont="1" applyFill="1" applyBorder="1" applyAlignment="1">
      <alignment horizontal="center" vertical="center"/>
    </xf>
    <xf numFmtId="164" fontId="29" fillId="5" borderId="18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>
      <alignment horizontal="center" vertical="center"/>
    </xf>
    <xf numFmtId="164" fontId="29" fillId="5" borderId="0" xfId="0" applyNumberFormat="1" applyFont="1" applyFill="1" applyBorder="1" applyAlignment="1">
      <alignment horizontal="center" vertical="center"/>
    </xf>
    <xf numFmtId="164" fontId="27" fillId="5" borderId="47" xfId="0" applyNumberFormat="1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center" vertical="center"/>
    </xf>
    <xf numFmtId="3" fontId="28" fillId="5" borderId="50" xfId="0" applyNumberFormat="1" applyFont="1" applyFill="1" applyBorder="1" applyAlignment="1">
      <alignment horizontal="center" vertical="center"/>
    </xf>
    <xf numFmtId="9" fontId="29" fillId="5" borderId="53" xfId="0" applyNumberFormat="1" applyFont="1" applyFill="1" applyBorder="1" applyAlignment="1">
      <alignment horizontal="center" vertical="center"/>
    </xf>
    <xf numFmtId="3" fontId="28" fillId="5" borderId="51" xfId="0" applyNumberFormat="1" applyFont="1" applyFill="1" applyBorder="1" applyAlignment="1">
      <alignment horizontal="center" vertical="center"/>
    </xf>
    <xf numFmtId="9" fontId="29" fillId="5" borderId="40" xfId="0" applyNumberFormat="1" applyFont="1" applyFill="1" applyBorder="1" applyAlignment="1">
      <alignment horizontal="center" vertical="center"/>
    </xf>
    <xf numFmtId="164" fontId="27" fillId="5" borderId="52" xfId="0" applyNumberFormat="1" applyFont="1" applyFill="1" applyBorder="1" applyAlignment="1">
      <alignment horizontal="center" vertical="center"/>
    </xf>
    <xf numFmtId="164" fontId="18" fillId="7" borderId="35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30" fillId="5" borderId="33" xfId="0" applyNumberFormat="1" applyFont="1" applyFill="1" applyBorder="1" applyAlignment="1">
      <alignment horizontal="center" vertical="center"/>
    </xf>
    <xf numFmtId="164" fontId="29" fillId="5" borderId="37" xfId="0" applyNumberFormat="1" applyFont="1" applyFill="1" applyBorder="1" applyAlignment="1">
      <alignment horizontal="center" vertical="center"/>
    </xf>
    <xf numFmtId="3" fontId="25" fillId="5" borderId="50" xfId="0" applyNumberFormat="1" applyFont="1" applyFill="1" applyBorder="1" applyAlignment="1">
      <alignment horizontal="center" vertical="center"/>
    </xf>
    <xf numFmtId="3" fontId="25" fillId="5" borderId="51" xfId="0" applyNumberFormat="1" applyFont="1" applyFill="1" applyBorder="1" applyAlignment="1">
      <alignment horizontal="center" vertical="center"/>
    </xf>
    <xf numFmtId="9" fontId="29" fillId="5" borderId="35" xfId="0" applyNumberFormat="1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horizontal="center" vertical="center" wrapText="1"/>
    </xf>
    <xf numFmtId="3" fontId="15" fillId="7" borderId="50" xfId="0" applyNumberFormat="1" applyFont="1" applyFill="1" applyBorder="1" applyAlignment="1">
      <alignment horizontal="center" vertical="center"/>
    </xf>
    <xf numFmtId="164" fontId="14" fillId="7" borderId="53" xfId="0" applyNumberFormat="1" applyFont="1" applyFill="1" applyBorder="1" applyAlignment="1">
      <alignment horizontal="center" vertical="center"/>
    </xf>
    <xf numFmtId="3" fontId="15" fillId="7" borderId="51" xfId="0" applyNumberFormat="1" applyFont="1" applyFill="1" applyBorder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164" fontId="28" fillId="5" borderId="18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25" fillId="5" borderId="54" xfId="0" applyNumberFormat="1" applyFont="1" applyFill="1" applyBorder="1" applyAlignment="1">
      <alignment horizontal="center" vertical="center"/>
    </xf>
    <xf numFmtId="9" fontId="28" fillId="5" borderId="0" xfId="0" applyNumberFormat="1" applyFont="1" applyFill="1" applyBorder="1" applyAlignment="1">
      <alignment horizontal="center" vertical="center"/>
    </xf>
    <xf numFmtId="9" fontId="28" fillId="5" borderId="53" xfId="0" applyNumberFormat="1" applyFont="1" applyFill="1" applyBorder="1" applyAlignment="1">
      <alignment horizontal="center" vertical="center"/>
    </xf>
    <xf numFmtId="3" fontId="25" fillId="5" borderId="40" xfId="0" applyNumberFormat="1" applyFont="1" applyFill="1" applyBorder="1" applyAlignment="1">
      <alignment horizontal="center" vertical="center"/>
    </xf>
    <xf numFmtId="9" fontId="28" fillId="5" borderId="40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 wrapText="1"/>
    </xf>
    <xf numFmtId="3" fontId="14" fillId="7" borderId="40" xfId="0" applyNumberFormat="1" applyFont="1" applyFill="1" applyBorder="1" applyAlignment="1">
      <alignment horizontal="center" vertical="center"/>
    </xf>
    <xf numFmtId="3" fontId="14" fillId="7" borderId="52" xfId="0" applyNumberFormat="1" applyFont="1" applyFill="1" applyBorder="1" applyAlignment="1">
      <alignment horizontal="center" vertical="center"/>
    </xf>
    <xf numFmtId="3" fontId="25" fillId="5" borderId="47" xfId="0" applyNumberFormat="1" applyFont="1" applyFill="1" applyBorder="1" applyAlignment="1">
      <alignment horizontal="center" vertical="center"/>
    </xf>
    <xf numFmtId="3" fontId="25" fillId="5" borderId="52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164" fontId="18" fillId="7" borderId="50" xfId="0" applyNumberFormat="1" applyFont="1" applyFill="1" applyBorder="1" applyAlignment="1">
      <alignment horizontal="center" vertical="center"/>
    </xf>
    <xf numFmtId="164" fontId="18" fillId="7" borderId="51" xfId="0" applyNumberFormat="1" applyFont="1" applyFill="1" applyBorder="1" applyAlignment="1">
      <alignment horizontal="center" vertical="center"/>
    </xf>
    <xf numFmtId="164" fontId="27" fillId="5" borderId="54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9" fontId="27" fillId="5" borderId="50" xfId="0" applyNumberFormat="1" applyFont="1" applyFill="1" applyBorder="1" applyAlignment="1">
      <alignment horizontal="center" vertical="center"/>
    </xf>
    <xf numFmtId="9" fontId="27" fillId="5" borderId="51" xfId="0" applyNumberFormat="1" applyFont="1" applyFill="1" applyBorder="1" applyAlignment="1">
      <alignment horizontal="center" vertical="center"/>
    </xf>
    <xf numFmtId="9" fontId="27" fillId="5" borderId="40" xfId="0" applyNumberFormat="1" applyFont="1" applyFill="1" applyBorder="1" applyAlignment="1">
      <alignment horizontal="center" vertical="center"/>
    </xf>
    <xf numFmtId="9" fontId="27" fillId="5" borderId="52" xfId="0" applyNumberFormat="1" applyFont="1" applyFill="1" applyBorder="1" applyAlignment="1">
      <alignment horizontal="center" vertical="center"/>
    </xf>
    <xf numFmtId="3" fontId="25" fillId="5" borderId="55" xfId="0" applyNumberFormat="1" applyFont="1" applyFill="1" applyBorder="1" applyAlignment="1">
      <alignment horizontal="center" vertical="center"/>
    </xf>
    <xf numFmtId="9" fontId="29" fillId="5" borderId="39" xfId="0" applyNumberFormat="1" applyFont="1" applyFill="1" applyBorder="1" applyAlignment="1">
      <alignment horizontal="center" vertical="center"/>
    </xf>
    <xf numFmtId="9" fontId="25" fillId="5" borderId="48" xfId="0" applyNumberFormat="1" applyFont="1" applyFill="1" applyBorder="1" applyAlignment="1">
      <alignment horizontal="center" vertical="center"/>
    </xf>
    <xf numFmtId="9" fontId="25" fillId="5" borderId="39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/>
    </xf>
    <xf numFmtId="164" fontId="28" fillId="5" borderId="47" xfId="0" applyNumberFormat="1" applyFont="1" applyFill="1" applyBorder="1" applyAlignment="1">
      <alignment horizontal="center" vertical="center"/>
    </xf>
    <xf numFmtId="164" fontId="28" fillId="5" borderId="52" xfId="0" applyNumberFormat="1" applyFont="1" applyFill="1" applyBorder="1" applyAlignment="1">
      <alignment horizontal="center" vertical="center"/>
    </xf>
    <xf numFmtId="3" fontId="30" fillId="5" borderId="55" xfId="0" applyNumberFormat="1" applyFont="1" applyFill="1" applyBorder="1" applyAlignment="1">
      <alignment horizontal="center" vertical="center"/>
    </xf>
    <xf numFmtId="3" fontId="30" fillId="5" borderId="50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164" fontId="27" fillId="5" borderId="18" xfId="0" applyNumberFormat="1" applyFont="1" applyFill="1" applyBorder="1" applyAlignment="1">
      <alignment horizontal="center" vertical="center"/>
    </xf>
    <xf numFmtId="9" fontId="27" fillId="5" borderId="53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3" fontId="25" fillId="5" borderId="37" xfId="0" applyNumberFormat="1" applyFont="1" applyFill="1" applyBorder="1" applyAlignment="1">
      <alignment horizontal="center" vertical="center"/>
    </xf>
    <xf numFmtId="3" fontId="25" fillId="5" borderId="35" xfId="0" applyNumberFormat="1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164" fontId="31" fillId="5" borderId="0" xfId="0" applyNumberFormat="1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 wrapText="1"/>
    </xf>
    <xf numFmtId="1" fontId="28" fillId="5" borderId="37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left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25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/>
    </xf>
    <xf numFmtId="164" fontId="27" fillId="5" borderId="61" xfId="0" applyNumberFormat="1" applyFont="1" applyFill="1" applyBorder="1" applyAlignment="1">
      <alignment horizontal="center" vertical="center"/>
    </xf>
    <xf numFmtId="164" fontId="27" fillId="5" borderId="60" xfId="0" applyNumberFormat="1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9" fillId="5" borderId="61" xfId="0" applyFont="1" applyFill="1" applyBorder="1" applyAlignment="1">
      <alignment horizontal="center" vertical="center" wrapText="1"/>
    </xf>
    <xf numFmtId="164" fontId="28" fillId="5" borderId="58" xfId="0" applyNumberFormat="1" applyFont="1" applyFill="1" applyBorder="1" applyAlignment="1">
      <alignment horizontal="center" vertical="center" wrapText="1"/>
    </xf>
    <xf numFmtId="164" fontId="28" fillId="5" borderId="60" xfId="0" applyNumberFormat="1" applyFont="1" applyFill="1" applyBorder="1" applyAlignment="1">
      <alignment horizontal="center" vertical="center" wrapText="1"/>
    </xf>
    <xf numFmtId="164" fontId="28" fillId="5" borderId="61" xfId="0" applyNumberFormat="1" applyFont="1" applyFill="1" applyBorder="1" applyAlignment="1">
      <alignment horizontal="center" vertical="center" wrapText="1"/>
    </xf>
    <xf numFmtId="164" fontId="29" fillId="5" borderId="58" xfId="0" applyNumberFormat="1" applyFont="1" applyFill="1" applyBorder="1" applyAlignment="1">
      <alignment horizontal="center" vertical="center" wrapText="1"/>
    </xf>
    <xf numFmtId="164" fontId="29" fillId="5" borderId="60" xfId="0" applyNumberFormat="1" applyFont="1" applyFill="1" applyBorder="1" applyAlignment="1">
      <alignment horizontal="center" vertical="center" wrapText="1"/>
    </xf>
    <xf numFmtId="164" fontId="29" fillId="5" borderId="61" xfId="0" applyNumberFormat="1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/>
    </xf>
    <xf numFmtId="0" fontId="33" fillId="2" borderId="0" xfId="0" applyFont="1" applyFill="1"/>
    <xf numFmtId="0" fontId="34" fillId="2" borderId="0" xfId="0" applyFont="1" applyFill="1" applyAlignment="1">
      <alignment vertical="top"/>
    </xf>
    <xf numFmtId="3" fontId="33" fillId="2" borderId="0" xfId="0" applyNumberFormat="1" applyFont="1" applyFill="1"/>
    <xf numFmtId="0" fontId="33" fillId="2" borderId="0" xfId="0" applyFont="1" applyFill="1" applyAlignment="1">
      <alignment vertical="top"/>
    </xf>
    <xf numFmtId="166" fontId="34" fillId="2" borderId="0" xfId="0" applyNumberFormat="1" applyFont="1" applyFill="1" applyAlignment="1">
      <alignment vertical="top"/>
    </xf>
    <xf numFmtId="10" fontId="33" fillId="2" borderId="0" xfId="0" applyNumberFormat="1" applyFont="1" applyFill="1"/>
    <xf numFmtId="0" fontId="22" fillId="3" borderId="34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>
      <alignment horizontal="center" vertical="center" wrapText="1"/>
    </xf>
    <xf numFmtId="0" fontId="25" fillId="5" borderId="65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/>
    </xf>
    <xf numFmtId="0" fontId="28" fillId="5" borderId="49" xfId="0" applyFont="1" applyFill="1" applyBorder="1" applyAlignment="1">
      <alignment horizontal="center" vertical="center"/>
    </xf>
    <xf numFmtId="164" fontId="23" fillId="4" borderId="34" xfId="0" applyNumberFormat="1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8" fillId="5" borderId="37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6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 wrapText="1"/>
      <protection locked="0"/>
    </xf>
    <xf numFmtId="0" fontId="25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7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left" vertical="center" wrapText="1"/>
    </xf>
    <xf numFmtId="0" fontId="26" fillId="5" borderId="48" xfId="0" applyFont="1" applyFill="1" applyBorder="1" applyAlignment="1">
      <alignment horizontal="left" vertical="center" wrapText="1"/>
    </xf>
    <xf numFmtId="0" fontId="26" fillId="5" borderId="39" xfId="0" applyFont="1" applyFill="1" applyBorder="1" applyAlignment="1">
      <alignment horizontal="left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a-Bruxelles - Brussel</v>
          </cell>
        </row>
        <row r="127">
          <cell r="B127" t="str">
            <v>1-CSS</v>
          </cell>
          <cell r="D127" t="str">
            <v>2-IT &lt;= 6 MOIS</v>
          </cell>
          <cell r="F127" t="str">
            <v>3-IT &gt; 6 MOIS</v>
          </cell>
          <cell r="H127" t="str">
            <v>4-Mortel</v>
          </cell>
          <cell r="J127" t="str">
            <v>Total</v>
          </cell>
          <cell r="L127" t="str">
            <v>1-CSS</v>
          </cell>
          <cell r="N127" t="str">
            <v>2-IT &lt;= 6 MOIS</v>
          </cell>
          <cell r="P127" t="str">
            <v>3-IT &gt; 6 MOIS</v>
          </cell>
          <cell r="R127" t="str">
            <v>4-Mortel</v>
          </cell>
          <cell r="T127" t="str">
            <v>Total</v>
          </cell>
        </row>
        <row r="128">
          <cell r="A128" t="str">
            <v>a-1 à 4 travailleurs</v>
          </cell>
          <cell r="B128">
            <v>0</v>
          </cell>
          <cell r="C128">
            <v>0</v>
          </cell>
          <cell r="D128">
            <v>1</v>
          </cell>
          <cell r="E128">
            <v>3.4891835310537335E-2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</v>
          </cell>
          <cell r="K128">
            <v>2.2680880018144705E-2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1.4138272303124559E-2</v>
          </cell>
        </row>
        <row r="129">
          <cell r="A129" t="str">
            <v>b-5 à 9 travailleurs</v>
          </cell>
          <cell r="B129">
            <v>0</v>
          </cell>
          <cell r="C129">
            <v>0</v>
          </cell>
          <cell r="D129">
            <v>3</v>
          </cell>
          <cell r="E129">
            <v>0.10467550593161201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</v>
          </cell>
          <cell r="K129">
            <v>6.8042640054434111E-2</v>
          </cell>
          <cell r="L129">
            <v>0</v>
          </cell>
          <cell r="M129">
            <v>0</v>
          </cell>
          <cell r="N129">
            <v>1</v>
          </cell>
          <cell r="O129">
            <v>5.3050397877984073E-2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</v>
          </cell>
          <cell r="U129">
            <v>3.7537537537537538E-2</v>
          </cell>
          <cell r="V129">
            <v>4</v>
          </cell>
          <cell r="W129">
            <v>5.6553089212498235E-2</v>
          </cell>
        </row>
        <row r="130">
          <cell r="A130" t="str">
            <v>c-10 à 19 travailleurs</v>
          </cell>
          <cell r="B130">
            <v>1</v>
          </cell>
          <cell r="C130">
            <v>7.3152889539136803E-2</v>
          </cell>
          <cell r="D130">
            <v>6</v>
          </cell>
          <cell r="E130">
            <v>0.20935101186322402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</v>
          </cell>
          <cell r="K130">
            <v>0.15876616012701295</v>
          </cell>
          <cell r="L130">
            <v>1</v>
          </cell>
          <cell r="M130">
            <v>0.15337423312883436</v>
          </cell>
          <cell r="N130">
            <v>4</v>
          </cell>
          <cell r="O130">
            <v>0.21220159151193629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5</v>
          </cell>
          <cell r="U130">
            <v>0.1876876876876877</v>
          </cell>
          <cell r="V130">
            <v>12</v>
          </cell>
          <cell r="W130">
            <v>0.1696592676374947</v>
          </cell>
        </row>
        <row r="131">
          <cell r="A131" t="str">
            <v>d-20 à 49 travailleurs</v>
          </cell>
          <cell r="B131">
            <v>15</v>
          </cell>
          <cell r="C131">
            <v>1.097293343087052</v>
          </cell>
          <cell r="D131">
            <v>24</v>
          </cell>
          <cell r="E131">
            <v>0.83740404745289609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39</v>
          </cell>
          <cell r="K131">
            <v>0.8845543207076435</v>
          </cell>
          <cell r="L131">
            <v>5</v>
          </cell>
          <cell r="M131">
            <v>0.76687116564417179</v>
          </cell>
          <cell r="N131">
            <v>15</v>
          </cell>
          <cell r="O131">
            <v>0.79575596816976135</v>
          </cell>
          <cell r="P131">
            <v>1</v>
          </cell>
          <cell r="Q131">
            <v>0.80645161290322576</v>
          </cell>
          <cell r="R131">
            <v>0</v>
          </cell>
          <cell r="S131">
            <v>0</v>
          </cell>
          <cell r="T131">
            <v>21</v>
          </cell>
          <cell r="U131">
            <v>0.78828828828828823</v>
          </cell>
          <cell r="V131">
            <v>60</v>
          </cell>
          <cell r="W131">
            <v>0.84829633818747341</v>
          </cell>
        </row>
        <row r="132">
          <cell r="A132" t="str">
            <v>e-50 à 99 travailleurs</v>
          </cell>
          <cell r="B132">
            <v>31</v>
          </cell>
          <cell r="C132">
            <v>2.2677395757132408</v>
          </cell>
          <cell r="D132">
            <v>66</v>
          </cell>
          <cell r="E132">
            <v>2.3028611304954643</v>
          </cell>
          <cell r="F132">
            <v>5</v>
          </cell>
          <cell r="G132">
            <v>2.8901734104046244</v>
          </cell>
          <cell r="H132">
            <v>0</v>
          </cell>
          <cell r="I132">
            <v>0</v>
          </cell>
          <cell r="J132">
            <v>102</v>
          </cell>
          <cell r="K132">
            <v>2.3134497618507601</v>
          </cell>
          <cell r="L132">
            <v>10</v>
          </cell>
          <cell r="M132">
            <v>1.5337423312883436</v>
          </cell>
          <cell r="N132">
            <v>51</v>
          </cell>
          <cell r="O132">
            <v>2.7055702917771884</v>
          </cell>
          <cell r="P132">
            <v>4</v>
          </cell>
          <cell r="Q132">
            <v>3.225806451612903</v>
          </cell>
          <cell r="R132">
            <v>1</v>
          </cell>
          <cell r="S132">
            <v>33.333333333333329</v>
          </cell>
          <cell r="T132">
            <v>66</v>
          </cell>
          <cell r="U132">
            <v>2.4774774774774775</v>
          </cell>
          <cell r="V132">
            <v>168</v>
          </cell>
          <cell r="W132">
            <v>2.3752297469249255</v>
          </cell>
        </row>
        <row r="133">
          <cell r="A133" t="str">
            <v>f-100 à 199 travailleurs</v>
          </cell>
          <cell r="B133">
            <v>71</v>
          </cell>
          <cell r="C133">
            <v>5.1938551572787119</v>
          </cell>
          <cell r="D133">
            <v>182</v>
          </cell>
          <cell r="E133">
            <v>6.350314026517796</v>
          </cell>
          <cell r="F133">
            <v>7</v>
          </cell>
          <cell r="G133">
            <v>4.0462427745664744</v>
          </cell>
          <cell r="H133">
            <v>0</v>
          </cell>
          <cell r="I133">
            <v>0</v>
          </cell>
          <cell r="J133">
            <v>260</v>
          </cell>
          <cell r="K133">
            <v>5.8970288047176238</v>
          </cell>
          <cell r="L133">
            <v>43</v>
          </cell>
          <cell r="M133">
            <v>6.595092024539877</v>
          </cell>
          <cell r="N133">
            <v>138</v>
          </cell>
          <cell r="O133">
            <v>7.3209549071618047</v>
          </cell>
          <cell r="P133">
            <v>10</v>
          </cell>
          <cell r="Q133">
            <v>8.064516129032258</v>
          </cell>
          <cell r="R133">
            <v>0</v>
          </cell>
          <cell r="S133">
            <v>0</v>
          </cell>
          <cell r="T133">
            <v>191</v>
          </cell>
          <cell r="U133">
            <v>7.1696696696696689</v>
          </cell>
          <cell r="V133">
            <v>451</v>
          </cell>
          <cell r="W133">
            <v>6.3763608087091761</v>
          </cell>
        </row>
        <row r="134">
          <cell r="A134" t="str">
            <v>g-200 à 499 travailleurs</v>
          </cell>
          <cell r="B134">
            <v>115</v>
          </cell>
          <cell r="C134">
            <v>8.412582297000732</v>
          </cell>
          <cell r="D134">
            <v>339</v>
          </cell>
          <cell r="E134">
            <v>11.828332170272155</v>
          </cell>
          <cell r="F134">
            <v>15</v>
          </cell>
          <cell r="G134">
            <v>8.6705202312138727</v>
          </cell>
          <cell r="H134">
            <v>0</v>
          </cell>
          <cell r="I134">
            <v>0</v>
          </cell>
          <cell r="J134">
            <v>469</v>
          </cell>
          <cell r="K134">
            <v>10.637332728509866</v>
          </cell>
          <cell r="L134">
            <v>61</v>
          </cell>
          <cell r="M134">
            <v>9.3558282208588963</v>
          </cell>
          <cell r="N134">
            <v>211</v>
          </cell>
          <cell r="O134">
            <v>11.19363395225464</v>
          </cell>
          <cell r="P134">
            <v>14</v>
          </cell>
          <cell r="Q134">
            <v>11.29032258064516</v>
          </cell>
          <cell r="R134">
            <v>0</v>
          </cell>
          <cell r="S134">
            <v>0</v>
          </cell>
          <cell r="T134">
            <v>286</v>
          </cell>
          <cell r="U134">
            <v>10.735735735735737</v>
          </cell>
          <cell r="V134">
            <v>755</v>
          </cell>
          <cell r="W134">
            <v>10.67439558885904</v>
          </cell>
        </row>
        <row r="135">
          <cell r="A135" t="str">
            <v>h-500 à 999 travailleurs</v>
          </cell>
          <cell r="B135">
            <v>60</v>
          </cell>
          <cell r="C135">
            <v>4.3891733723482078</v>
          </cell>
          <cell r="D135">
            <v>266</v>
          </cell>
          <cell r="E135">
            <v>9.2812281926029314</v>
          </cell>
          <cell r="F135">
            <v>12</v>
          </cell>
          <cell r="G135">
            <v>6.9364161849710975</v>
          </cell>
          <cell r="H135">
            <v>2</v>
          </cell>
          <cell r="I135">
            <v>66.666666666666657</v>
          </cell>
          <cell r="J135">
            <v>340</v>
          </cell>
          <cell r="K135">
            <v>7.7114992061691989</v>
          </cell>
          <cell r="L135">
            <v>48</v>
          </cell>
          <cell r="M135">
            <v>7.3619631901840492</v>
          </cell>
          <cell r="N135">
            <v>188</v>
          </cell>
          <cell r="O135">
            <v>9.9734748010610073</v>
          </cell>
          <cell r="P135">
            <v>8</v>
          </cell>
          <cell r="Q135">
            <v>6.4516129032258061</v>
          </cell>
          <cell r="R135">
            <v>0</v>
          </cell>
          <cell r="S135">
            <v>0</v>
          </cell>
          <cell r="T135">
            <v>244</v>
          </cell>
          <cell r="U135">
            <v>9.1591591591591595</v>
          </cell>
          <cell r="V135">
            <v>584</v>
          </cell>
          <cell r="W135">
            <v>8.2567510250247409</v>
          </cell>
        </row>
        <row r="136">
          <cell r="A136" t="str">
            <v>i-&gt; 1000 travailleurs</v>
          </cell>
          <cell r="B136">
            <v>1074</v>
          </cell>
          <cell r="C136">
            <v>78.566203365032919</v>
          </cell>
          <cell r="D136">
            <v>1979</v>
          </cell>
          <cell r="E136">
            <v>69.05094207955338</v>
          </cell>
          <cell r="F136">
            <v>134</v>
          </cell>
          <cell r="G136">
            <v>77.456647398843927</v>
          </cell>
          <cell r="H136">
            <v>1</v>
          </cell>
          <cell r="I136">
            <v>33.333333333333329</v>
          </cell>
          <cell r="J136">
            <v>3188</v>
          </cell>
          <cell r="K136">
            <v>72.306645497845309</v>
          </cell>
          <cell r="L136">
            <v>484</v>
          </cell>
          <cell r="M136">
            <v>74.233128834355838</v>
          </cell>
          <cell r="N136">
            <v>1277</v>
          </cell>
          <cell r="O136">
            <v>67.745358090185675</v>
          </cell>
          <cell r="P136">
            <v>87</v>
          </cell>
          <cell r="Q136">
            <v>70.161290322580655</v>
          </cell>
          <cell r="R136">
            <v>2</v>
          </cell>
          <cell r="S136">
            <v>66.666666666666657</v>
          </cell>
          <cell r="T136">
            <v>1850</v>
          </cell>
          <cell r="U136">
            <v>69.444444444444443</v>
          </cell>
          <cell r="V136">
            <v>5038</v>
          </cell>
          <cell r="W136">
            <v>71.228615863141513</v>
          </cell>
        </row>
        <row r="137">
          <cell r="A137" t="str">
            <v>Total</v>
          </cell>
          <cell r="B137">
            <v>1367</v>
          </cell>
          <cell r="C137">
            <v>100</v>
          </cell>
          <cell r="D137">
            <v>2866</v>
          </cell>
          <cell r="E137">
            <v>100</v>
          </cell>
          <cell r="F137">
            <v>173</v>
          </cell>
          <cell r="G137">
            <v>100</v>
          </cell>
          <cell r="H137">
            <v>3</v>
          </cell>
          <cell r="I137">
            <v>100</v>
          </cell>
          <cell r="J137">
            <v>4409</v>
          </cell>
          <cell r="K137">
            <v>100</v>
          </cell>
          <cell r="L137">
            <v>652</v>
          </cell>
          <cell r="M137">
            <v>100</v>
          </cell>
          <cell r="N137">
            <v>1885</v>
          </cell>
          <cell r="O137">
            <v>100</v>
          </cell>
          <cell r="P137">
            <v>124</v>
          </cell>
          <cell r="Q137">
            <v>100</v>
          </cell>
          <cell r="R137">
            <v>3</v>
          </cell>
          <cell r="S137">
            <v>100</v>
          </cell>
          <cell r="T137">
            <v>2664</v>
          </cell>
          <cell r="U137">
            <v>100</v>
          </cell>
          <cell r="V137">
            <v>7073</v>
          </cell>
          <cell r="W137">
            <v>100</v>
          </cell>
        </row>
        <row r="138">
          <cell r="A138" t="str">
            <v>11.2.4.  Arbeidsplaatsongevallen volgens grootte van de onderneming : verdeling volgens gevolgen en generatie in absolute frequentie - 2020</v>
          </cell>
        </row>
        <row r="169">
          <cell r="A169" t="str">
            <v>a-1 à 4 travailleurs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</v>
          </cell>
          <cell r="O169">
            <v>0.14992503748125938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</v>
          </cell>
          <cell r="U169">
            <v>0.12836970474967907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1</v>
          </cell>
          <cell r="BG169">
            <v>1.4138272303124559E-2</v>
          </cell>
        </row>
        <row r="170">
          <cell r="A170" t="str">
            <v>b-5 à 9 travailleurs</v>
          </cell>
          <cell r="B170">
            <v>0</v>
          </cell>
          <cell r="C170">
            <v>0</v>
          </cell>
          <cell r="D170">
            <v>2</v>
          </cell>
          <cell r="E170">
            <v>0.39525691699604742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</v>
          </cell>
          <cell r="K170">
            <v>0.27739251040221913</v>
          </cell>
          <cell r="L170">
            <v>0</v>
          </cell>
          <cell r="M170">
            <v>0</v>
          </cell>
          <cell r="N170">
            <v>2</v>
          </cell>
          <cell r="O170">
            <v>0.29985007496251875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</v>
          </cell>
          <cell r="U170">
            <v>0.25673940949935814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4</v>
          </cell>
          <cell r="BG170">
            <v>5.6553089212498235E-2</v>
          </cell>
        </row>
        <row r="171">
          <cell r="A171" t="str">
            <v>c-10 à 19 travailleurs</v>
          </cell>
          <cell r="B171">
            <v>0</v>
          </cell>
          <cell r="C171">
            <v>0</v>
          </cell>
          <cell r="D171">
            <v>3</v>
          </cell>
          <cell r="E171">
            <v>0.59288537549407105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3</v>
          </cell>
          <cell r="K171">
            <v>0.41608876560332869</v>
          </cell>
          <cell r="L171">
            <v>1</v>
          </cell>
          <cell r="M171">
            <v>1.4705882352941173</v>
          </cell>
          <cell r="N171">
            <v>2</v>
          </cell>
          <cell r="O171">
            <v>0.29985007496251875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3</v>
          </cell>
          <cell r="U171">
            <v>0.38510911424903727</v>
          </cell>
          <cell r="V171">
            <v>1</v>
          </cell>
          <cell r="W171">
            <v>0.21276595744680851</v>
          </cell>
          <cell r="X171">
            <v>3</v>
          </cell>
          <cell r="Y171">
            <v>0.26833631484794274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4</v>
          </cell>
          <cell r="AE171">
            <v>0.24301336573511542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2</v>
          </cell>
          <cell r="AY171">
            <v>8.737439930100481E-2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2</v>
          </cell>
          <cell r="BE171">
            <v>5.434782608695652E-2</v>
          </cell>
          <cell r="BF171">
            <v>12</v>
          </cell>
          <cell r="BG171">
            <v>0.1696592676374947</v>
          </cell>
        </row>
        <row r="172">
          <cell r="A172" t="str">
            <v>d-20 à 49 travailleurs</v>
          </cell>
          <cell r="B172">
            <v>2</v>
          </cell>
          <cell r="C172">
            <v>1.0869565217391304</v>
          </cell>
          <cell r="D172">
            <v>8</v>
          </cell>
          <cell r="E172">
            <v>1.5810276679841897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10</v>
          </cell>
          <cell r="K172">
            <v>1.3869625520110958</v>
          </cell>
          <cell r="L172">
            <v>4</v>
          </cell>
          <cell r="M172">
            <v>5.8823529411764692</v>
          </cell>
          <cell r="N172">
            <v>16</v>
          </cell>
          <cell r="O172">
            <v>2.39880059970015</v>
          </cell>
          <cell r="P172">
            <v>1</v>
          </cell>
          <cell r="Q172">
            <v>2.3255813953488373</v>
          </cell>
          <cell r="R172">
            <v>0</v>
          </cell>
          <cell r="S172">
            <v>0</v>
          </cell>
          <cell r="T172">
            <v>21</v>
          </cell>
          <cell r="U172">
            <v>2.69576379974326</v>
          </cell>
          <cell r="V172">
            <v>6</v>
          </cell>
          <cell r="W172">
            <v>1.2765957446808509</v>
          </cell>
          <cell r="X172">
            <v>7</v>
          </cell>
          <cell r="Y172">
            <v>0.62611806797853309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13</v>
          </cell>
          <cell r="AE172">
            <v>0.78979343863912499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8</v>
          </cell>
          <cell r="AW172">
            <v>0.65146579804560256</v>
          </cell>
          <cell r="AX172">
            <v>8</v>
          </cell>
          <cell r="AY172">
            <v>0.34949759720401924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16</v>
          </cell>
          <cell r="BE172">
            <v>0.43478260869565216</v>
          </cell>
          <cell r="BF172">
            <v>60</v>
          </cell>
          <cell r="BG172">
            <v>0.84829633818747341</v>
          </cell>
        </row>
        <row r="173">
          <cell r="A173" t="str">
            <v>e-50 à 99 travailleurs</v>
          </cell>
          <cell r="B173">
            <v>1</v>
          </cell>
          <cell r="C173">
            <v>0.54347826086956519</v>
          </cell>
          <cell r="D173">
            <v>17</v>
          </cell>
          <cell r="E173">
            <v>3.3596837944664033</v>
          </cell>
          <cell r="F173">
            <v>1</v>
          </cell>
          <cell r="G173">
            <v>3.3333333333333339</v>
          </cell>
          <cell r="H173">
            <v>1</v>
          </cell>
          <cell r="I173">
            <v>100</v>
          </cell>
          <cell r="J173">
            <v>20</v>
          </cell>
          <cell r="K173">
            <v>2.7739251040221915</v>
          </cell>
          <cell r="L173">
            <v>5</v>
          </cell>
          <cell r="M173">
            <v>7.3529411764705888</v>
          </cell>
          <cell r="N173">
            <v>28</v>
          </cell>
          <cell r="O173">
            <v>4.1979010494752629</v>
          </cell>
          <cell r="P173">
            <v>5</v>
          </cell>
          <cell r="Q173">
            <v>11.627906976744184</v>
          </cell>
          <cell r="R173">
            <v>0</v>
          </cell>
          <cell r="S173">
            <v>0</v>
          </cell>
          <cell r="T173">
            <v>38</v>
          </cell>
          <cell r="U173">
            <v>4.8780487804878048</v>
          </cell>
          <cell r="V173">
            <v>16</v>
          </cell>
          <cell r="W173">
            <v>3.4042553191489362</v>
          </cell>
          <cell r="X173">
            <v>21</v>
          </cell>
          <cell r="Y173">
            <v>1.8783542039355994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37</v>
          </cell>
          <cell r="AE173">
            <v>2.2478736330498177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1</v>
          </cell>
          <cell r="AQ173">
            <v>4</v>
          </cell>
          <cell r="AR173">
            <v>0</v>
          </cell>
          <cell r="AS173">
            <v>0</v>
          </cell>
          <cell r="AT173">
            <v>1</v>
          </cell>
          <cell r="AU173">
            <v>2.3255813953488373</v>
          </cell>
          <cell r="AV173">
            <v>19</v>
          </cell>
          <cell r="AW173">
            <v>1.5472312703583062</v>
          </cell>
          <cell r="AX173">
            <v>50</v>
          </cell>
          <cell r="AY173">
            <v>2.1843599825251201</v>
          </cell>
          <cell r="AZ173">
            <v>3</v>
          </cell>
          <cell r="BA173">
            <v>1.8518518518518516</v>
          </cell>
          <cell r="BB173">
            <v>0</v>
          </cell>
          <cell r="BC173">
            <v>0</v>
          </cell>
          <cell r="BD173">
            <v>72</v>
          </cell>
          <cell r="BE173">
            <v>1.956521739130435</v>
          </cell>
          <cell r="BF173">
            <v>168</v>
          </cell>
          <cell r="BG173">
            <v>2.3752297469249255</v>
          </cell>
        </row>
        <row r="174">
          <cell r="A174" t="str">
            <v>f-100 à 199 travailleurs</v>
          </cell>
          <cell r="B174">
            <v>7</v>
          </cell>
          <cell r="C174">
            <v>3.804347826086957</v>
          </cell>
          <cell r="D174">
            <v>42</v>
          </cell>
          <cell r="E174">
            <v>8.3003952569169961</v>
          </cell>
          <cell r="F174">
            <v>3</v>
          </cell>
          <cell r="G174">
            <v>10</v>
          </cell>
          <cell r="H174">
            <v>0</v>
          </cell>
          <cell r="I174">
            <v>0</v>
          </cell>
          <cell r="J174">
            <v>52</v>
          </cell>
          <cell r="K174">
            <v>7.2122052704576971</v>
          </cell>
          <cell r="L174">
            <v>8</v>
          </cell>
          <cell r="M174">
            <v>11.764705882352938</v>
          </cell>
          <cell r="N174">
            <v>82</v>
          </cell>
          <cell r="O174">
            <v>12.293853073463268</v>
          </cell>
          <cell r="P174">
            <v>5</v>
          </cell>
          <cell r="Q174">
            <v>11.627906976744184</v>
          </cell>
          <cell r="R174">
            <v>0</v>
          </cell>
          <cell r="S174">
            <v>0</v>
          </cell>
          <cell r="T174">
            <v>95</v>
          </cell>
          <cell r="U174">
            <v>12.195121951219512</v>
          </cell>
          <cell r="V174">
            <v>45</v>
          </cell>
          <cell r="W174">
            <v>9.5744680851063837</v>
          </cell>
          <cell r="X174">
            <v>89</v>
          </cell>
          <cell r="Y174">
            <v>7.9606440071556346</v>
          </cell>
          <cell r="Z174">
            <v>3</v>
          </cell>
          <cell r="AA174">
            <v>5.4545454545454541</v>
          </cell>
          <cell r="AB174">
            <v>0</v>
          </cell>
          <cell r="AC174">
            <v>0</v>
          </cell>
          <cell r="AD174">
            <v>137</v>
          </cell>
          <cell r="AE174">
            <v>8.3232077764277026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54</v>
          </cell>
          <cell r="AW174">
            <v>4.3973941368078178</v>
          </cell>
          <cell r="AX174">
            <v>107</v>
          </cell>
          <cell r="AY174">
            <v>4.6745303626037575</v>
          </cell>
          <cell r="AZ174">
            <v>6</v>
          </cell>
          <cell r="BA174">
            <v>3.7037037037037033</v>
          </cell>
          <cell r="BB174">
            <v>0</v>
          </cell>
          <cell r="BC174">
            <v>0</v>
          </cell>
          <cell r="BD174">
            <v>167</v>
          </cell>
          <cell r="BE174">
            <v>4.5380434782608701</v>
          </cell>
          <cell r="BF174">
            <v>451</v>
          </cell>
          <cell r="BG174">
            <v>6.3763608087091761</v>
          </cell>
        </row>
        <row r="175">
          <cell r="A175" t="str">
            <v>g-200 à 499 travailleurs</v>
          </cell>
          <cell r="B175">
            <v>12</v>
          </cell>
          <cell r="C175">
            <v>6.5217391304347823</v>
          </cell>
          <cell r="D175">
            <v>78</v>
          </cell>
          <cell r="E175">
            <v>15.41501976284585</v>
          </cell>
          <cell r="F175">
            <v>4</v>
          </cell>
          <cell r="G175">
            <v>13.333333333333336</v>
          </cell>
          <cell r="H175">
            <v>0</v>
          </cell>
          <cell r="I175">
            <v>0</v>
          </cell>
          <cell r="J175">
            <v>94</v>
          </cell>
          <cell r="K175">
            <v>13.037447988904297</v>
          </cell>
          <cell r="L175">
            <v>22</v>
          </cell>
          <cell r="M175">
            <v>32.352941176470587</v>
          </cell>
          <cell r="N175">
            <v>143</v>
          </cell>
          <cell r="O175">
            <v>21.439280359820085</v>
          </cell>
          <cell r="P175">
            <v>4</v>
          </cell>
          <cell r="Q175">
            <v>9.3023255813953494</v>
          </cell>
          <cell r="R175">
            <v>0</v>
          </cell>
          <cell r="S175">
            <v>0</v>
          </cell>
          <cell r="T175">
            <v>169</v>
          </cell>
          <cell r="U175">
            <v>21.69448010269576</v>
          </cell>
          <cell r="V175">
            <v>74</v>
          </cell>
          <cell r="W175">
            <v>15.744680851063828</v>
          </cell>
          <cell r="X175">
            <v>178</v>
          </cell>
          <cell r="Y175">
            <v>15.921288014311269</v>
          </cell>
          <cell r="Z175">
            <v>8</v>
          </cell>
          <cell r="AA175">
            <v>14.545454545454545</v>
          </cell>
          <cell r="AB175">
            <v>0</v>
          </cell>
          <cell r="AC175">
            <v>0</v>
          </cell>
          <cell r="AD175">
            <v>260</v>
          </cell>
          <cell r="AE175">
            <v>15.795868772782503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</v>
          </cell>
          <cell r="AO175">
            <v>11.764705882352938</v>
          </cell>
          <cell r="AP175">
            <v>3</v>
          </cell>
          <cell r="AQ175">
            <v>12</v>
          </cell>
          <cell r="AR175">
            <v>0</v>
          </cell>
          <cell r="AS175">
            <v>0</v>
          </cell>
          <cell r="AT175">
            <v>5</v>
          </cell>
          <cell r="AU175">
            <v>11.627906976744184</v>
          </cell>
          <cell r="AV175">
            <v>66</v>
          </cell>
          <cell r="AW175">
            <v>5.3745928338762221</v>
          </cell>
          <cell r="AX175">
            <v>148</v>
          </cell>
          <cell r="AY175">
            <v>6.4657055482743555</v>
          </cell>
          <cell r="AZ175">
            <v>13</v>
          </cell>
          <cell r="BA175">
            <v>8.0246913580246915</v>
          </cell>
          <cell r="BB175">
            <v>0</v>
          </cell>
          <cell r="BC175">
            <v>0</v>
          </cell>
          <cell r="BD175">
            <v>227</v>
          </cell>
          <cell r="BE175">
            <v>6.1684782608695654</v>
          </cell>
          <cell r="BF175">
            <v>755</v>
          </cell>
          <cell r="BG175">
            <v>10.67439558885904</v>
          </cell>
        </row>
        <row r="176">
          <cell r="A176" t="str">
            <v>h-500 à 999 travailleurs</v>
          </cell>
          <cell r="B176">
            <v>10</v>
          </cell>
          <cell r="C176">
            <v>5.4347826086956523</v>
          </cell>
          <cell r="D176">
            <v>46</v>
          </cell>
          <cell r="E176">
            <v>9.0909090909090917</v>
          </cell>
          <cell r="F176">
            <v>2</v>
          </cell>
          <cell r="G176">
            <v>6.6666666666666679</v>
          </cell>
          <cell r="H176">
            <v>0</v>
          </cell>
          <cell r="I176">
            <v>0</v>
          </cell>
          <cell r="J176">
            <v>58</v>
          </cell>
          <cell r="K176">
            <v>8.044382801664355</v>
          </cell>
          <cell r="L176">
            <v>3</v>
          </cell>
          <cell r="M176">
            <v>4.4117647058823533</v>
          </cell>
          <cell r="N176">
            <v>76</v>
          </cell>
          <cell r="O176">
            <v>11.394302848575713</v>
          </cell>
          <cell r="P176">
            <v>2</v>
          </cell>
          <cell r="Q176">
            <v>4.6511627906976747</v>
          </cell>
          <cell r="R176">
            <v>0</v>
          </cell>
          <cell r="S176">
            <v>0</v>
          </cell>
          <cell r="T176">
            <v>81</v>
          </cell>
          <cell r="U176">
            <v>10.397946084724005</v>
          </cell>
          <cell r="V176">
            <v>38</v>
          </cell>
          <cell r="W176">
            <v>8.085106382978724</v>
          </cell>
          <cell r="X176">
            <v>140</v>
          </cell>
          <cell r="Y176">
            <v>12.522361359570661</v>
          </cell>
          <cell r="Z176">
            <v>8</v>
          </cell>
          <cell r="AA176">
            <v>14.545454545454545</v>
          </cell>
          <cell r="AB176">
            <v>2</v>
          </cell>
          <cell r="AC176">
            <v>66.666666666666657</v>
          </cell>
          <cell r="AD176">
            <v>188</v>
          </cell>
          <cell r="AE176">
            <v>11.421628189550425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1</v>
          </cell>
          <cell r="AO176">
            <v>5.8823529411764692</v>
          </cell>
          <cell r="AP176">
            <v>4</v>
          </cell>
          <cell r="AQ176">
            <v>16</v>
          </cell>
          <cell r="AR176">
            <v>0</v>
          </cell>
          <cell r="AS176">
            <v>0</v>
          </cell>
          <cell r="AT176">
            <v>5</v>
          </cell>
          <cell r="AU176">
            <v>11.627906976744184</v>
          </cell>
          <cell r="AV176">
            <v>56</v>
          </cell>
          <cell r="AW176">
            <v>4.5602605863192185</v>
          </cell>
          <cell r="AX176">
            <v>188</v>
          </cell>
          <cell r="AY176">
            <v>8.2131935342944526</v>
          </cell>
          <cell r="AZ176">
            <v>8</v>
          </cell>
          <cell r="BA176">
            <v>4.9382716049382713</v>
          </cell>
          <cell r="BB176">
            <v>0</v>
          </cell>
          <cell r="BC176">
            <v>0</v>
          </cell>
          <cell r="BD176">
            <v>252</v>
          </cell>
          <cell r="BE176">
            <v>6.8478260869565215</v>
          </cell>
          <cell r="BF176">
            <v>584</v>
          </cell>
          <cell r="BG176">
            <v>8.2567510250247409</v>
          </cell>
        </row>
        <row r="177">
          <cell r="A177" t="str">
            <v>i-&gt; 1000 travailleurs</v>
          </cell>
          <cell r="B177">
            <v>152</v>
          </cell>
          <cell r="C177">
            <v>82.608695652173907</v>
          </cell>
          <cell r="D177">
            <v>310</v>
          </cell>
          <cell r="E177">
            <v>61.264822134387352</v>
          </cell>
          <cell r="F177">
            <v>20</v>
          </cell>
          <cell r="G177">
            <v>66.666666666666657</v>
          </cell>
          <cell r="H177">
            <v>0</v>
          </cell>
          <cell r="I177">
            <v>0</v>
          </cell>
          <cell r="J177">
            <v>482</v>
          </cell>
          <cell r="K177">
            <v>66.851595006934815</v>
          </cell>
          <cell r="L177">
            <v>25</v>
          </cell>
          <cell r="M177">
            <v>36.764705882352942</v>
          </cell>
          <cell r="N177">
            <v>317</v>
          </cell>
          <cell r="O177">
            <v>47.526236881559228</v>
          </cell>
          <cell r="P177">
            <v>26</v>
          </cell>
          <cell r="Q177">
            <v>60.465116279069761</v>
          </cell>
          <cell r="R177">
            <v>1</v>
          </cell>
          <cell r="S177">
            <v>100</v>
          </cell>
          <cell r="T177">
            <v>369</v>
          </cell>
          <cell r="U177">
            <v>47.368421052631575</v>
          </cell>
          <cell r="V177">
            <v>290</v>
          </cell>
          <cell r="W177">
            <v>61.702127659574465</v>
          </cell>
          <cell r="X177">
            <v>680</v>
          </cell>
          <cell r="Y177">
            <v>60.822898032200357</v>
          </cell>
          <cell r="Z177">
            <v>36</v>
          </cell>
          <cell r="AA177">
            <v>65.454545454545453</v>
          </cell>
          <cell r="AB177">
            <v>1</v>
          </cell>
          <cell r="AC177">
            <v>33.333333333333329</v>
          </cell>
          <cell r="AD177">
            <v>1007</v>
          </cell>
          <cell r="AE177">
            <v>61.178614823815316</v>
          </cell>
          <cell r="AF177">
            <v>52</v>
          </cell>
          <cell r="AG177">
            <v>100</v>
          </cell>
          <cell r="AH177">
            <v>146</v>
          </cell>
          <cell r="AI177">
            <v>100</v>
          </cell>
          <cell r="AJ177">
            <v>6</v>
          </cell>
          <cell r="AK177">
            <v>100</v>
          </cell>
          <cell r="AL177">
            <v>204</v>
          </cell>
          <cell r="AM177">
            <v>100</v>
          </cell>
          <cell r="AN177">
            <v>14</v>
          </cell>
          <cell r="AO177">
            <v>82.35294117647058</v>
          </cell>
          <cell r="AP177">
            <v>17</v>
          </cell>
          <cell r="AQ177">
            <v>68</v>
          </cell>
          <cell r="AR177">
            <v>1</v>
          </cell>
          <cell r="AS177">
            <v>100</v>
          </cell>
          <cell r="AT177">
            <v>32</v>
          </cell>
          <cell r="AU177">
            <v>74.418604651162795</v>
          </cell>
          <cell r="AV177">
            <v>1025</v>
          </cell>
          <cell r="AW177">
            <v>83.469055374592841</v>
          </cell>
          <cell r="AX177">
            <v>1786</v>
          </cell>
          <cell r="AY177">
            <v>78.025338575797292</v>
          </cell>
          <cell r="AZ177">
            <v>132</v>
          </cell>
          <cell r="BA177">
            <v>81.481481481481481</v>
          </cell>
          <cell r="BB177">
            <v>1</v>
          </cell>
          <cell r="BC177">
            <v>100</v>
          </cell>
          <cell r="BD177">
            <v>2944</v>
          </cell>
          <cell r="BE177">
            <v>80</v>
          </cell>
          <cell r="BF177">
            <v>5038</v>
          </cell>
          <cell r="BG177">
            <v>71.228615863141513</v>
          </cell>
        </row>
        <row r="178">
          <cell r="A178" t="str">
            <v>Total</v>
          </cell>
          <cell r="B178">
            <v>184</v>
          </cell>
          <cell r="C178">
            <v>100</v>
          </cell>
          <cell r="D178">
            <v>506</v>
          </cell>
          <cell r="E178">
            <v>100</v>
          </cell>
          <cell r="F178">
            <v>30</v>
          </cell>
          <cell r="G178">
            <v>100</v>
          </cell>
          <cell r="H178">
            <v>1</v>
          </cell>
          <cell r="I178">
            <v>100</v>
          </cell>
          <cell r="J178">
            <v>721</v>
          </cell>
          <cell r="K178">
            <v>100</v>
          </cell>
          <cell r="L178">
            <v>68</v>
          </cell>
          <cell r="M178">
            <v>100</v>
          </cell>
          <cell r="N178">
            <v>667</v>
          </cell>
          <cell r="O178">
            <v>100</v>
          </cell>
          <cell r="P178">
            <v>43</v>
          </cell>
          <cell r="Q178">
            <v>100</v>
          </cell>
          <cell r="R178">
            <v>1</v>
          </cell>
          <cell r="S178">
            <v>100</v>
          </cell>
          <cell r="T178">
            <v>779</v>
          </cell>
          <cell r="U178">
            <v>100</v>
          </cell>
          <cell r="V178">
            <v>470</v>
          </cell>
          <cell r="W178">
            <v>100</v>
          </cell>
          <cell r="X178">
            <v>1118</v>
          </cell>
          <cell r="Y178">
            <v>100</v>
          </cell>
          <cell r="Z178">
            <v>55</v>
          </cell>
          <cell r="AA178">
            <v>100</v>
          </cell>
          <cell r="AB178">
            <v>3</v>
          </cell>
          <cell r="AC178">
            <v>100</v>
          </cell>
          <cell r="AD178">
            <v>1646</v>
          </cell>
          <cell r="AE178">
            <v>100</v>
          </cell>
          <cell r="AF178">
            <v>52</v>
          </cell>
          <cell r="AG178">
            <v>100</v>
          </cell>
          <cell r="AH178">
            <v>146</v>
          </cell>
          <cell r="AI178">
            <v>100</v>
          </cell>
          <cell r="AJ178">
            <v>6</v>
          </cell>
          <cell r="AK178">
            <v>100</v>
          </cell>
          <cell r="AL178">
            <v>204</v>
          </cell>
          <cell r="AM178">
            <v>100</v>
          </cell>
          <cell r="AN178">
            <v>17</v>
          </cell>
          <cell r="AO178">
            <v>100</v>
          </cell>
          <cell r="AP178">
            <v>25</v>
          </cell>
          <cell r="AQ178">
            <v>100</v>
          </cell>
          <cell r="AR178">
            <v>1</v>
          </cell>
          <cell r="AS178">
            <v>100</v>
          </cell>
          <cell r="AT178">
            <v>43</v>
          </cell>
          <cell r="AU178">
            <v>100</v>
          </cell>
          <cell r="AV178">
            <v>1228</v>
          </cell>
          <cell r="AW178">
            <v>100</v>
          </cell>
          <cell r="AX178">
            <v>2289</v>
          </cell>
          <cell r="AY178">
            <v>100</v>
          </cell>
          <cell r="AZ178">
            <v>162</v>
          </cell>
          <cell r="BA178">
            <v>100</v>
          </cell>
          <cell r="BB178">
            <v>1</v>
          </cell>
          <cell r="BC178">
            <v>100</v>
          </cell>
          <cell r="BD178">
            <v>3680</v>
          </cell>
          <cell r="BE178">
            <v>100</v>
          </cell>
          <cell r="BF178">
            <v>7073</v>
          </cell>
          <cell r="BG178">
            <v>100</v>
          </cell>
        </row>
        <row r="183">
          <cell r="A183" t="str">
            <v>a-1 à 4 travailleurs</v>
          </cell>
          <cell r="B183">
            <v>1</v>
          </cell>
          <cell r="C183">
            <v>1.4138272303124559E-2</v>
          </cell>
        </row>
        <row r="184">
          <cell r="A184" t="str">
            <v>b-5 à 9 travailleurs</v>
          </cell>
          <cell r="B184">
            <v>4</v>
          </cell>
          <cell r="C184">
            <v>5.6553089212498235E-2</v>
          </cell>
        </row>
        <row r="185">
          <cell r="A185" t="str">
            <v>c-10 à 19 travailleurs</v>
          </cell>
          <cell r="B185">
            <v>12</v>
          </cell>
          <cell r="C185">
            <v>0.1696592676374947</v>
          </cell>
        </row>
        <row r="186">
          <cell r="A186" t="str">
            <v>d-20 à 49 travailleurs</v>
          </cell>
          <cell r="B186">
            <v>60</v>
          </cell>
          <cell r="C186">
            <v>0.84829633818747341</v>
          </cell>
        </row>
        <row r="187">
          <cell r="A187" t="str">
            <v>e-50 à 99 travailleurs</v>
          </cell>
          <cell r="B187">
            <v>168</v>
          </cell>
          <cell r="C187">
            <v>2.3752297469249255</v>
          </cell>
        </row>
        <row r="188">
          <cell r="A188" t="str">
            <v>f-100 à 199 travailleurs</v>
          </cell>
          <cell r="B188">
            <v>451</v>
          </cell>
          <cell r="C188">
            <v>6.3763608087091761</v>
          </cell>
        </row>
        <row r="189">
          <cell r="A189" t="str">
            <v>g-200 à 499 travailleurs</v>
          </cell>
          <cell r="B189">
            <v>755</v>
          </cell>
          <cell r="C189">
            <v>10.67439558885904</v>
          </cell>
        </row>
        <row r="190">
          <cell r="A190" t="str">
            <v>h-500 à 999 travailleurs</v>
          </cell>
          <cell r="B190">
            <v>584</v>
          </cell>
          <cell r="C190">
            <v>8.2567510250247409</v>
          </cell>
        </row>
        <row r="191">
          <cell r="A191" t="str">
            <v>i-&gt; 1000 travailleurs</v>
          </cell>
          <cell r="B191">
            <v>5038</v>
          </cell>
          <cell r="C191">
            <v>71.228615863141513</v>
          </cell>
        </row>
        <row r="192">
          <cell r="A192" t="str">
            <v>Total</v>
          </cell>
          <cell r="B192">
            <v>7073</v>
          </cell>
          <cell r="C19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abSelected="1" zoomScaleNormal="100" workbookViewId="0">
      <selection activeCell="A4" sqref="A4:XFD17"/>
    </sheetView>
  </sheetViews>
  <sheetFormatPr defaultColWidth="9.140625" defaultRowHeight="15" x14ac:dyDescent="0.25"/>
  <cols>
    <col min="1" max="1" width="9.140625" style="81"/>
    <col min="2" max="2" width="9.140625" style="81" customWidth="1"/>
    <col min="3" max="3" width="165.7109375" style="81" bestFit="1" customWidth="1"/>
    <col min="4" max="16384" width="9.140625" style="81"/>
  </cols>
  <sheetData>
    <row r="1" spans="2:3" ht="15.75" thickBot="1" x14ac:dyDescent="0.3"/>
    <row r="2" spans="2:3" ht="17.25" thickTop="1" thickBot="1" x14ac:dyDescent="0.3">
      <c r="B2" s="82" t="s">
        <v>114</v>
      </c>
      <c r="C2" s="83"/>
    </row>
    <row r="3" spans="2:3" ht="19.5" customHeight="1" thickTop="1" thickBot="1" x14ac:dyDescent="0.3">
      <c r="B3" s="84" t="s">
        <v>91</v>
      </c>
      <c r="C3" s="85" t="s">
        <v>0</v>
      </c>
    </row>
    <row r="4" spans="2:3" ht="15.75" thickTop="1" x14ac:dyDescent="0.25">
      <c r="B4" s="86" t="s">
        <v>92</v>
      </c>
      <c r="C4" s="87" t="s">
        <v>115</v>
      </c>
    </row>
    <row r="5" spans="2:3" x14ac:dyDescent="0.25">
      <c r="B5" s="86" t="s">
        <v>93</v>
      </c>
      <c r="C5" s="87" t="s">
        <v>116</v>
      </c>
    </row>
    <row r="6" spans="2:3" x14ac:dyDescent="0.25">
      <c r="B6" s="86" t="s">
        <v>94</v>
      </c>
      <c r="C6" s="87" t="s">
        <v>117</v>
      </c>
    </row>
    <row r="7" spans="2:3" x14ac:dyDescent="0.25">
      <c r="B7" s="86" t="s">
        <v>95</v>
      </c>
      <c r="C7" s="87" t="s">
        <v>118</v>
      </c>
    </row>
    <row r="8" spans="2:3" x14ac:dyDescent="0.25">
      <c r="B8" s="86" t="s">
        <v>96</v>
      </c>
      <c r="C8" s="87" t="s">
        <v>119</v>
      </c>
    </row>
    <row r="9" spans="2:3" ht="15.75" thickBot="1" x14ac:dyDescent="0.3">
      <c r="B9" s="86" t="s">
        <v>97</v>
      </c>
      <c r="C9" s="87" t="s">
        <v>120</v>
      </c>
    </row>
    <row r="10" spans="2:3" ht="16.5" thickTop="1" thickBot="1" x14ac:dyDescent="0.3">
      <c r="B10" s="84" t="s">
        <v>98</v>
      </c>
      <c r="C10" s="85" t="s">
        <v>1</v>
      </c>
    </row>
    <row r="11" spans="2:3" ht="15.75" thickTop="1" x14ac:dyDescent="0.25">
      <c r="B11" s="86" t="s">
        <v>99</v>
      </c>
      <c r="C11" s="87" t="s">
        <v>121</v>
      </c>
    </row>
    <row r="12" spans="2:3" x14ac:dyDescent="0.25">
      <c r="B12" s="86" t="s">
        <v>100</v>
      </c>
      <c r="C12" s="87" t="s">
        <v>122</v>
      </c>
    </row>
    <row r="13" spans="2:3" x14ac:dyDescent="0.25">
      <c r="B13" s="86" t="s">
        <v>101</v>
      </c>
      <c r="C13" s="87" t="s">
        <v>123</v>
      </c>
    </row>
    <row r="14" spans="2:3" x14ac:dyDescent="0.25">
      <c r="B14" s="86" t="s">
        <v>102</v>
      </c>
      <c r="C14" s="87" t="s">
        <v>124</v>
      </c>
    </row>
    <row r="15" spans="2:3" x14ac:dyDescent="0.25">
      <c r="B15" s="86" t="s">
        <v>103</v>
      </c>
      <c r="C15" s="87" t="s">
        <v>125</v>
      </c>
    </row>
    <row r="16" spans="2:3" x14ac:dyDescent="0.25">
      <c r="B16" s="86" t="s">
        <v>104</v>
      </c>
      <c r="C16" s="87" t="s">
        <v>126</v>
      </c>
    </row>
    <row r="17" spans="1:3" ht="15.75" thickBot="1" x14ac:dyDescent="0.3">
      <c r="B17" s="88" t="s">
        <v>105</v>
      </c>
      <c r="C17" s="89" t="s">
        <v>127</v>
      </c>
    </row>
    <row r="18" spans="1:3" ht="15.75" thickTop="1" x14ac:dyDescent="0.25">
      <c r="A18" s="173"/>
      <c r="B18" s="173"/>
      <c r="C18" s="173"/>
    </row>
    <row r="19" spans="1:3" x14ac:dyDescent="0.25">
      <c r="A19" s="173"/>
      <c r="B19" s="173"/>
      <c r="C19" s="173"/>
    </row>
  </sheetData>
  <hyperlinks>
    <hyperlink ref="C4" location="'30.1.1'!A1" display="Accidents sur le lieu de travail selon la province et  la région de l'entreprise: évolution 2015 - 2017" xr:uid="{00000000-0004-0000-0000-000000000000}"/>
    <hyperlink ref="C5" location="'30.1.2'!A1" display="Accidents sur le lieu de travail selon la province et la région de l'entreprise : distribution selon les conséquences - 2017" xr:uid="{00000000-0004-0000-0000-000001000000}"/>
    <hyperlink ref="C6" location="'30.1.3'!A1" display="Accidents sur le lieu de travail selon la province et la région de l'entreprise : distribution selon les conséquences et le genre - 2017" xr:uid="{00000000-0004-0000-0000-000002000000}"/>
    <hyperlink ref="C7" location="'30.1.4'!A1" display="Accidents sur le lieu de travail selon la province et la région de l'entreprise : distribution selon les conséquences et la génération en fréquence absolue - 2017" xr:uid="{00000000-0004-0000-0000-000003000000}"/>
    <hyperlink ref="C8" location="'30.1.5'!A1" display="Accidents sur le lieu de travail selon la province et la région de l'entreprise : distribution selon les conséquences et la génération en fréquence relative - 2017" xr:uid="{00000000-0004-0000-0000-000004000000}"/>
    <hyperlink ref="C9" location="'30.1.6'!A1" display="Accidents sur le lieu de travail selon la province et la région de l'entreprise : distribution selon les conséquences et le genre de travail - 2017" xr:uid="{00000000-0004-0000-0000-000005000000}"/>
    <hyperlink ref="C11" location="'30.2.1'!A1" display="Accidents sur le lieu de travail selon la taille de l'entreprise : évolution 2015 - 2017" xr:uid="{00000000-0004-0000-0000-000006000000}"/>
    <hyperlink ref="C12" location="'30.2.2'!A1" display="Accidents sur le lieu de travail selon la taille de l'entreprise : distribution selon les conséquences - 2017" xr:uid="{00000000-0004-0000-0000-000007000000}"/>
    <hyperlink ref="C13" location="'30.2.3'!A1" display="Accidents sur le lieu de travail selon la taille de l'entreprise : distribution selon les conséquences et le genre - 2017" xr:uid="{00000000-0004-0000-0000-000008000000}"/>
    <hyperlink ref="C14" location="'30.2.4'!A1" display="Accidents sur le lieu de travail selon la taille de l'entreprise : distribution selon les conséquences et la génération en fréquence absolue - 2017" xr:uid="{00000000-0004-0000-0000-000009000000}"/>
    <hyperlink ref="C15" location="'30.2.5'!A1" display="Accidents sur le lieu de travail selon la taille de l'entreprise : distribution selon les conséquences et la génération en fréquence relative - 2017" xr:uid="{00000000-0004-0000-0000-00000A000000}"/>
    <hyperlink ref="C16" location="'30.2.6'!A1" display="Accidents sur le lieu de travail selon la taille de l'entreprise : distribution selon les conséquences et le genre de travail - 2017" xr:uid="{00000000-0004-0000-0000-00000B000000}"/>
    <hyperlink ref="C17" location="'30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Y34"/>
  <sheetViews>
    <sheetView zoomScale="80" zoomScaleNormal="80" workbookViewId="0">
      <selection activeCell="X17" sqref="C8:X17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24" width="13.7109375" style="38" customWidth="1"/>
    <col min="25" max="25" width="9.140625" style="199"/>
    <col min="26" max="16384" width="9.140625" style="38"/>
  </cols>
  <sheetData>
    <row r="1" spans="2:25" ht="15.75" thickBot="1" x14ac:dyDescent="0.3"/>
    <row r="2" spans="2:25" ht="25.15" customHeight="1" thickTop="1" thickBot="1" x14ac:dyDescent="0.3">
      <c r="B2" s="208" t="s">
        <v>137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39"/>
    </row>
    <row r="3" spans="2:25" ht="25.15" customHeight="1" thickTop="1" thickBot="1" x14ac:dyDescent="0.3">
      <c r="B3" s="211" t="s">
        <v>36</v>
      </c>
      <c r="C3" s="243" t="s">
        <v>24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8"/>
      <c r="W3" s="282" t="s">
        <v>19</v>
      </c>
      <c r="X3" s="247"/>
    </row>
    <row r="4" spans="2:25" ht="25.15" customHeight="1" thickTop="1" thickBot="1" x14ac:dyDescent="0.3">
      <c r="B4" s="240"/>
      <c r="C4" s="228" t="s">
        <v>25</v>
      </c>
      <c r="D4" s="229"/>
      <c r="E4" s="229"/>
      <c r="F4" s="229"/>
      <c r="G4" s="229"/>
      <c r="H4" s="229"/>
      <c r="I4" s="229"/>
      <c r="J4" s="229"/>
      <c r="K4" s="229"/>
      <c r="L4" s="283"/>
      <c r="M4" s="228" t="s">
        <v>26</v>
      </c>
      <c r="N4" s="229"/>
      <c r="O4" s="229"/>
      <c r="P4" s="229"/>
      <c r="Q4" s="229"/>
      <c r="R4" s="229"/>
      <c r="S4" s="229"/>
      <c r="T4" s="229"/>
      <c r="U4" s="229"/>
      <c r="V4" s="283"/>
      <c r="W4" s="282"/>
      <c r="X4" s="247"/>
    </row>
    <row r="5" spans="2:25" ht="25.15" customHeight="1" thickTop="1" thickBot="1" x14ac:dyDescent="0.3">
      <c r="B5" s="240"/>
      <c r="C5" s="284" t="s">
        <v>35</v>
      </c>
      <c r="D5" s="285"/>
      <c r="E5" s="285"/>
      <c r="F5" s="285"/>
      <c r="G5" s="285"/>
      <c r="H5" s="285"/>
      <c r="I5" s="285"/>
      <c r="J5" s="285"/>
      <c r="K5" s="217" t="s">
        <v>19</v>
      </c>
      <c r="L5" s="225"/>
      <c r="M5" s="228" t="s">
        <v>20</v>
      </c>
      <c r="N5" s="229"/>
      <c r="O5" s="229"/>
      <c r="P5" s="229"/>
      <c r="Q5" s="229"/>
      <c r="R5" s="229"/>
      <c r="S5" s="229"/>
      <c r="T5" s="283"/>
      <c r="U5" s="217" t="s">
        <v>19</v>
      </c>
      <c r="V5" s="225"/>
      <c r="W5" s="282"/>
      <c r="X5" s="247"/>
    </row>
    <row r="6" spans="2:25" ht="25.15" customHeight="1" thickTop="1" x14ac:dyDescent="0.25">
      <c r="B6" s="240"/>
      <c r="C6" s="217" t="s">
        <v>21</v>
      </c>
      <c r="D6" s="218"/>
      <c r="E6" s="236" t="s">
        <v>80</v>
      </c>
      <c r="F6" s="235"/>
      <c r="G6" s="236" t="s">
        <v>81</v>
      </c>
      <c r="H6" s="235"/>
      <c r="I6" s="223" t="s">
        <v>22</v>
      </c>
      <c r="J6" s="225"/>
      <c r="K6" s="219"/>
      <c r="L6" s="226"/>
      <c r="M6" s="217" t="s">
        <v>21</v>
      </c>
      <c r="N6" s="218"/>
      <c r="O6" s="221" t="s">
        <v>80</v>
      </c>
      <c r="P6" s="218"/>
      <c r="Q6" s="221" t="s">
        <v>81</v>
      </c>
      <c r="R6" s="218"/>
      <c r="S6" s="223" t="s">
        <v>22</v>
      </c>
      <c r="T6" s="225"/>
      <c r="U6" s="219"/>
      <c r="V6" s="226"/>
      <c r="W6" s="282"/>
      <c r="X6" s="247"/>
    </row>
    <row r="7" spans="2:25" ht="25.15" customHeight="1" thickBot="1" x14ac:dyDescent="0.3">
      <c r="B7" s="241"/>
      <c r="C7" s="179" t="s">
        <v>3</v>
      </c>
      <c r="D7" s="195" t="s">
        <v>4</v>
      </c>
      <c r="E7" s="181" t="s">
        <v>3</v>
      </c>
      <c r="F7" s="195" t="s">
        <v>4</v>
      </c>
      <c r="G7" s="181" t="s">
        <v>3</v>
      </c>
      <c r="H7" s="195" t="s">
        <v>4</v>
      </c>
      <c r="I7" s="181" t="s">
        <v>3</v>
      </c>
      <c r="J7" s="196" t="s">
        <v>4</v>
      </c>
      <c r="K7" s="179" t="s">
        <v>3</v>
      </c>
      <c r="L7" s="197" t="s">
        <v>4</v>
      </c>
      <c r="M7" s="179" t="s">
        <v>3</v>
      </c>
      <c r="N7" s="195" t="s">
        <v>4</v>
      </c>
      <c r="O7" s="181" t="s">
        <v>3</v>
      </c>
      <c r="P7" s="195" t="s">
        <v>4</v>
      </c>
      <c r="Q7" s="181" t="s">
        <v>3</v>
      </c>
      <c r="R7" s="195" t="s">
        <v>4</v>
      </c>
      <c r="S7" s="181" t="s">
        <v>3</v>
      </c>
      <c r="T7" s="196" t="s">
        <v>4</v>
      </c>
      <c r="U7" s="179" t="s">
        <v>3</v>
      </c>
      <c r="V7" s="197" t="s">
        <v>4</v>
      </c>
      <c r="W7" s="179" t="s">
        <v>3</v>
      </c>
      <c r="X7" s="197" t="s">
        <v>4</v>
      </c>
    </row>
    <row r="8" spans="2:25" ht="21.95" customHeight="1" thickTop="1" x14ac:dyDescent="0.25">
      <c r="B8" s="96" t="s">
        <v>37</v>
      </c>
      <c r="C8" s="110">
        <f>IFERROR(VLOOKUP($Y8,[1]Sheet1!$A$127:$K$138,2,FALSE),0)</f>
        <v>0</v>
      </c>
      <c r="D8" s="98">
        <f>C8/$C$17</f>
        <v>0</v>
      </c>
      <c r="E8" s="111">
        <f>IFERROR(VLOOKUP($Y8,[1]Sheet1!$A$127:$K$138,4,FALSE),0)</f>
        <v>1</v>
      </c>
      <c r="F8" s="98">
        <f>E8/$E$17</f>
        <v>3.4891835310537332E-4</v>
      </c>
      <c r="G8" s="111">
        <f>IFERROR(VLOOKUP($Y8,[1]Sheet1!$A$127:$K$138,6,FALSE),0)</f>
        <v>0</v>
      </c>
      <c r="H8" s="98">
        <f>G8/$G$17</f>
        <v>0</v>
      </c>
      <c r="I8" s="111">
        <f>IFERROR(VLOOKUP($Y8,[1]Sheet1!$A$127:$K$138,8,FALSE),0)</f>
        <v>0</v>
      </c>
      <c r="J8" s="138">
        <f>I8/$S$17</f>
        <v>0</v>
      </c>
      <c r="K8" s="123">
        <f>SUM(C8,E8,G8,I8)</f>
        <v>1</v>
      </c>
      <c r="L8" s="112">
        <f>K8/$K$17</f>
        <v>2.2680880018144704E-4</v>
      </c>
      <c r="M8" s="110">
        <f>IFERROR(VLOOKUP($Y8,[1]Sheet1!$A$127:$W$138,12,FALSE),0)</f>
        <v>0</v>
      </c>
      <c r="N8" s="98">
        <f>M8/$M$17</f>
        <v>0</v>
      </c>
      <c r="O8" s="111">
        <f>IFERROR(VLOOKUP($Y8,[1]Sheet1!$A$127:$W$138,14,FALSE),0)</f>
        <v>0</v>
      </c>
      <c r="P8" s="98">
        <f>O8/$O$17</f>
        <v>0</v>
      </c>
      <c r="Q8" s="111">
        <f>IFERROR(VLOOKUP($Y8,[1]Sheet1!$A$127:$W$138,16,FALSE),0)</f>
        <v>0</v>
      </c>
      <c r="R8" s="153">
        <f>Q8/$Q$17</f>
        <v>0</v>
      </c>
      <c r="S8" s="111">
        <f>IFERROR(VLOOKUP($Y8,[1]Sheet1!$A$127:$W$138,18,FALSE),0)</f>
        <v>0</v>
      </c>
      <c r="T8" s="138">
        <f>S8/$S$17</f>
        <v>0</v>
      </c>
      <c r="U8" s="123">
        <f>SUM(M8,O8,Q8,S8)</f>
        <v>0</v>
      </c>
      <c r="V8" s="112">
        <f>U8/U$17</f>
        <v>0</v>
      </c>
      <c r="W8" s="123">
        <f>SUM(U8,K8)</f>
        <v>1</v>
      </c>
      <c r="X8" s="112">
        <f>W8/W$17</f>
        <v>1.4138272303124559E-4</v>
      </c>
      <c r="Y8" s="200" t="s">
        <v>68</v>
      </c>
    </row>
    <row r="9" spans="2:25" ht="21.95" customHeight="1" x14ac:dyDescent="0.25">
      <c r="B9" s="96" t="s">
        <v>38</v>
      </c>
      <c r="C9" s="110">
        <f>IFERROR(VLOOKUP($Y9,[1]Sheet1!$A$127:$K$138,2,FALSE),0)</f>
        <v>0</v>
      </c>
      <c r="D9" s="98">
        <f t="shared" ref="D9:D16" si="0">C9/$C$17</f>
        <v>0</v>
      </c>
      <c r="E9" s="111">
        <f>IFERROR(VLOOKUP($Y9,[1]Sheet1!$A$127:$K$138,4,FALSE),0)</f>
        <v>3</v>
      </c>
      <c r="F9" s="98">
        <f t="shared" ref="F9:F16" si="1">E9/$E$17</f>
        <v>1.0467550593161201E-3</v>
      </c>
      <c r="G9" s="111">
        <f>IFERROR(VLOOKUP($Y9,[1]Sheet1!$A$127:$K$138,6,FALSE),0)</f>
        <v>0</v>
      </c>
      <c r="H9" s="98">
        <f t="shared" ref="H9:H16" si="2">G9/$G$17</f>
        <v>0</v>
      </c>
      <c r="I9" s="111">
        <f>IFERROR(VLOOKUP($Y9,[1]Sheet1!$A$127:$K$138,8,FALSE),0)</f>
        <v>0</v>
      </c>
      <c r="J9" s="138">
        <f t="shared" ref="J9:J16" si="3">I9/$S$17</f>
        <v>0</v>
      </c>
      <c r="K9" s="123">
        <f t="shared" ref="K9:K16" si="4">SUM(C9,E9,G9,I9)</f>
        <v>3</v>
      </c>
      <c r="L9" s="112">
        <f t="shared" ref="L9:L16" si="5">K9/$K$17</f>
        <v>6.8042640054434111E-4</v>
      </c>
      <c r="M9" s="110">
        <f>IFERROR(VLOOKUP($Y9,[1]Sheet1!$A$127:$W$138,12,FALSE),0)</f>
        <v>0</v>
      </c>
      <c r="N9" s="98">
        <f t="shared" ref="N9:N16" si="6">M9/$M$17</f>
        <v>0</v>
      </c>
      <c r="O9" s="111">
        <f>IFERROR(VLOOKUP($Y9,[1]Sheet1!$A$127:$W$138,14,FALSE),0)</f>
        <v>1</v>
      </c>
      <c r="P9" s="98">
        <f t="shared" ref="P9:P16" si="7">O9/$O$17</f>
        <v>5.305039787798408E-4</v>
      </c>
      <c r="Q9" s="111">
        <f>IFERROR(VLOOKUP($Y9,[1]Sheet1!$A$127:$W$138,16,FALSE),0)</f>
        <v>0</v>
      </c>
      <c r="R9" s="153">
        <f t="shared" ref="R9:R16" si="8">Q9/$Q$17</f>
        <v>0</v>
      </c>
      <c r="S9" s="111">
        <f>IFERROR(VLOOKUP($Y9,[1]Sheet1!$A$127:$W$138,18,FALSE),0)</f>
        <v>0</v>
      </c>
      <c r="T9" s="138">
        <f t="shared" ref="T9:T16" si="9">S9/$S$17</f>
        <v>0</v>
      </c>
      <c r="U9" s="123">
        <f t="shared" ref="U9:U16" si="10">SUM(M9,O9,Q9,S9)</f>
        <v>1</v>
      </c>
      <c r="V9" s="112">
        <f t="shared" ref="V9:V16" si="11">U9/U$17</f>
        <v>3.7537537537537537E-4</v>
      </c>
      <c r="W9" s="123">
        <f t="shared" ref="W9:W16" si="12">SUM(U9,K9)</f>
        <v>4</v>
      </c>
      <c r="X9" s="112">
        <f t="shared" ref="X9:X16" si="13">W9/W$17</f>
        <v>5.6553089212498236E-4</v>
      </c>
      <c r="Y9" s="200" t="s">
        <v>69</v>
      </c>
    </row>
    <row r="10" spans="2:25" ht="21.95" customHeight="1" x14ac:dyDescent="0.25">
      <c r="B10" s="96" t="s">
        <v>39</v>
      </c>
      <c r="C10" s="110">
        <f>IFERROR(VLOOKUP($Y10,[1]Sheet1!$A$127:$K$138,2,FALSE),0)</f>
        <v>1</v>
      </c>
      <c r="D10" s="98">
        <f t="shared" si="0"/>
        <v>7.3152889539136799E-4</v>
      </c>
      <c r="E10" s="111">
        <f>IFERROR(VLOOKUP($Y10,[1]Sheet1!$A$127:$K$138,4,FALSE),0)</f>
        <v>6</v>
      </c>
      <c r="F10" s="98">
        <f t="shared" si="1"/>
        <v>2.0935101186322401E-3</v>
      </c>
      <c r="G10" s="111">
        <f>IFERROR(VLOOKUP($Y10,[1]Sheet1!$A$127:$K$138,6,FALSE),0)</f>
        <v>0</v>
      </c>
      <c r="H10" s="98">
        <f t="shared" si="2"/>
        <v>0</v>
      </c>
      <c r="I10" s="111">
        <f>IFERROR(VLOOKUP($Y10,[1]Sheet1!$A$127:$K$138,8,FALSE),0)</f>
        <v>0</v>
      </c>
      <c r="J10" s="138">
        <f t="shared" si="3"/>
        <v>0</v>
      </c>
      <c r="K10" s="123">
        <f t="shared" si="4"/>
        <v>7</v>
      </c>
      <c r="L10" s="112">
        <f t="shared" si="5"/>
        <v>1.5876616012701294E-3</v>
      </c>
      <c r="M10" s="110">
        <f>IFERROR(VLOOKUP($Y10,[1]Sheet1!$A$127:$W$138,12,FALSE),0)</f>
        <v>1</v>
      </c>
      <c r="N10" s="98">
        <f t="shared" si="6"/>
        <v>1.5337423312883436E-3</v>
      </c>
      <c r="O10" s="111">
        <f>IFERROR(VLOOKUP($Y10,[1]Sheet1!$A$127:$W$138,14,FALSE),0)</f>
        <v>4</v>
      </c>
      <c r="P10" s="98">
        <f t="shared" si="7"/>
        <v>2.1220159151193632E-3</v>
      </c>
      <c r="Q10" s="111">
        <f>IFERROR(VLOOKUP($Y10,[1]Sheet1!$A$127:$W$138,16,FALSE),0)</f>
        <v>0</v>
      </c>
      <c r="R10" s="153">
        <f t="shared" si="8"/>
        <v>0</v>
      </c>
      <c r="S10" s="111">
        <f>IFERROR(VLOOKUP($Y10,[1]Sheet1!$A$127:$W$138,18,FALSE),0)</f>
        <v>0</v>
      </c>
      <c r="T10" s="138">
        <f t="shared" si="9"/>
        <v>0</v>
      </c>
      <c r="U10" s="123">
        <f t="shared" si="10"/>
        <v>5</v>
      </c>
      <c r="V10" s="112">
        <f t="shared" si="11"/>
        <v>1.8768768768768769E-3</v>
      </c>
      <c r="W10" s="123">
        <f t="shared" si="12"/>
        <v>12</v>
      </c>
      <c r="X10" s="112">
        <f t="shared" si="13"/>
        <v>1.696592676374947E-3</v>
      </c>
      <c r="Y10" s="200" t="s">
        <v>70</v>
      </c>
    </row>
    <row r="11" spans="2:25" ht="21.95" customHeight="1" x14ac:dyDescent="0.25">
      <c r="B11" s="96" t="s">
        <v>40</v>
      </c>
      <c r="C11" s="110">
        <f>IFERROR(VLOOKUP($Y11,[1]Sheet1!$A$127:$K$138,2,FALSE),0)</f>
        <v>15</v>
      </c>
      <c r="D11" s="98">
        <f t="shared" si="0"/>
        <v>1.0972933430870519E-2</v>
      </c>
      <c r="E11" s="111">
        <f>IFERROR(VLOOKUP($Y11,[1]Sheet1!$A$127:$K$138,4,FALSE),0)</f>
        <v>24</v>
      </c>
      <c r="F11" s="98">
        <f t="shared" si="1"/>
        <v>8.3740404745289605E-3</v>
      </c>
      <c r="G11" s="111">
        <f>IFERROR(VLOOKUP($Y11,[1]Sheet1!$A$127:$K$138,6,FALSE),0)</f>
        <v>0</v>
      </c>
      <c r="H11" s="98">
        <f t="shared" si="2"/>
        <v>0</v>
      </c>
      <c r="I11" s="111">
        <f>IFERROR(VLOOKUP($Y11,[1]Sheet1!$A$127:$K$138,8,FALSE),0)</f>
        <v>0</v>
      </c>
      <c r="J11" s="138">
        <f t="shared" si="3"/>
        <v>0</v>
      </c>
      <c r="K11" s="123">
        <f t="shared" si="4"/>
        <v>39</v>
      </c>
      <c r="L11" s="112">
        <f t="shared" si="5"/>
        <v>8.845543207076435E-3</v>
      </c>
      <c r="M11" s="110">
        <f>IFERROR(VLOOKUP($Y11,[1]Sheet1!$A$127:$W$138,12,FALSE),0)</f>
        <v>5</v>
      </c>
      <c r="N11" s="98">
        <f t="shared" si="6"/>
        <v>7.6687116564417178E-3</v>
      </c>
      <c r="O11" s="111">
        <f>IFERROR(VLOOKUP($Y11,[1]Sheet1!$A$127:$W$138,14,FALSE),0)</f>
        <v>15</v>
      </c>
      <c r="P11" s="98">
        <f t="shared" si="7"/>
        <v>7.9575596816976128E-3</v>
      </c>
      <c r="Q11" s="111">
        <f>IFERROR(VLOOKUP($Y11,[1]Sheet1!$A$127:$W$138,16,FALSE),0)</f>
        <v>1</v>
      </c>
      <c r="R11" s="153">
        <f t="shared" si="8"/>
        <v>8.0645161290322578E-3</v>
      </c>
      <c r="S11" s="111">
        <f>IFERROR(VLOOKUP($Y11,[1]Sheet1!$A$127:$W$138,18,FALSE),0)</f>
        <v>0</v>
      </c>
      <c r="T11" s="138">
        <f t="shared" si="9"/>
        <v>0</v>
      </c>
      <c r="U11" s="123">
        <f t="shared" si="10"/>
        <v>21</v>
      </c>
      <c r="V11" s="112">
        <f t="shared" si="11"/>
        <v>7.8828828828828822E-3</v>
      </c>
      <c r="W11" s="123">
        <f t="shared" si="12"/>
        <v>60</v>
      </c>
      <c r="X11" s="112">
        <f t="shared" si="13"/>
        <v>8.4829633818747346E-3</v>
      </c>
      <c r="Y11" s="200" t="s">
        <v>71</v>
      </c>
    </row>
    <row r="12" spans="2:25" ht="21.95" customHeight="1" x14ac:dyDescent="0.25">
      <c r="B12" s="96" t="s">
        <v>41</v>
      </c>
      <c r="C12" s="110">
        <f>IFERROR(VLOOKUP($Y12,[1]Sheet1!$A$127:$K$138,2,FALSE),0)</f>
        <v>31</v>
      </c>
      <c r="D12" s="98">
        <f t="shared" si="0"/>
        <v>2.2677395757132408E-2</v>
      </c>
      <c r="E12" s="111">
        <f>IFERROR(VLOOKUP($Y12,[1]Sheet1!$A$127:$K$138,4,FALSE),0)</f>
        <v>66</v>
      </c>
      <c r="F12" s="98">
        <f t="shared" si="1"/>
        <v>2.3028611304954642E-2</v>
      </c>
      <c r="G12" s="111">
        <f>IFERROR(VLOOKUP($Y12,[1]Sheet1!$A$127:$K$138,6,FALSE),0)</f>
        <v>5</v>
      </c>
      <c r="H12" s="98">
        <f t="shared" si="2"/>
        <v>2.8901734104046242E-2</v>
      </c>
      <c r="I12" s="111">
        <f>IFERROR(VLOOKUP($Y12,[1]Sheet1!$A$127:$K$138,8,FALSE),0)</f>
        <v>0</v>
      </c>
      <c r="J12" s="138">
        <f t="shared" si="3"/>
        <v>0</v>
      </c>
      <c r="K12" s="123">
        <f t="shared" si="4"/>
        <v>102</v>
      </c>
      <c r="L12" s="112">
        <f t="shared" si="5"/>
        <v>2.31344976185076E-2</v>
      </c>
      <c r="M12" s="110">
        <f>IFERROR(VLOOKUP($Y12,[1]Sheet1!$A$127:$W$138,12,FALSE),0)</f>
        <v>10</v>
      </c>
      <c r="N12" s="98">
        <f t="shared" si="6"/>
        <v>1.5337423312883436E-2</v>
      </c>
      <c r="O12" s="111">
        <f>IFERROR(VLOOKUP($Y12,[1]Sheet1!$A$127:$W$138,14,FALSE),0)</f>
        <v>51</v>
      </c>
      <c r="P12" s="98">
        <f t="shared" si="7"/>
        <v>2.7055702917771884E-2</v>
      </c>
      <c r="Q12" s="111">
        <f>IFERROR(VLOOKUP($Y12,[1]Sheet1!$A$127:$W$138,16,FALSE),0)</f>
        <v>4</v>
      </c>
      <c r="R12" s="153">
        <f t="shared" si="8"/>
        <v>3.2258064516129031E-2</v>
      </c>
      <c r="S12" s="111">
        <f>IFERROR(VLOOKUP($Y12,[1]Sheet1!$A$127:$W$138,18,FALSE),0)</f>
        <v>1</v>
      </c>
      <c r="T12" s="138">
        <f t="shared" si="9"/>
        <v>0.33333333333333331</v>
      </c>
      <c r="U12" s="123">
        <f t="shared" si="10"/>
        <v>66</v>
      </c>
      <c r="V12" s="112">
        <f t="shared" si="11"/>
        <v>2.4774774774774775E-2</v>
      </c>
      <c r="W12" s="123">
        <f t="shared" si="12"/>
        <v>168</v>
      </c>
      <c r="X12" s="112">
        <f t="shared" si="13"/>
        <v>2.3752297469249256E-2</v>
      </c>
      <c r="Y12" s="200" t="s">
        <v>72</v>
      </c>
    </row>
    <row r="13" spans="2:25" ht="21.95" customHeight="1" x14ac:dyDescent="0.25">
      <c r="B13" s="96" t="s">
        <v>42</v>
      </c>
      <c r="C13" s="110">
        <f>IFERROR(VLOOKUP($Y13,[1]Sheet1!$A$127:$K$138,2,FALSE),0)</f>
        <v>71</v>
      </c>
      <c r="D13" s="98">
        <f t="shared" si="0"/>
        <v>5.1938551572787123E-2</v>
      </c>
      <c r="E13" s="111">
        <f>IFERROR(VLOOKUP($Y13,[1]Sheet1!$A$127:$K$138,4,FALSE),0)</f>
        <v>182</v>
      </c>
      <c r="F13" s="98">
        <f t="shared" si="1"/>
        <v>6.3503140265177949E-2</v>
      </c>
      <c r="G13" s="111">
        <f>IFERROR(VLOOKUP($Y13,[1]Sheet1!$A$127:$K$138,6,FALSE),0)</f>
        <v>7</v>
      </c>
      <c r="H13" s="98">
        <f t="shared" si="2"/>
        <v>4.046242774566474E-2</v>
      </c>
      <c r="I13" s="111">
        <f>IFERROR(VLOOKUP($Y13,[1]Sheet1!$A$127:$K$138,8,FALSE),0)</f>
        <v>0</v>
      </c>
      <c r="J13" s="138">
        <f t="shared" si="3"/>
        <v>0</v>
      </c>
      <c r="K13" s="123">
        <f t="shared" si="4"/>
        <v>260</v>
      </c>
      <c r="L13" s="112">
        <f t="shared" si="5"/>
        <v>5.8970288047176231E-2</v>
      </c>
      <c r="M13" s="110">
        <f>IFERROR(VLOOKUP($Y13,[1]Sheet1!$A$127:$W$138,12,FALSE),0)</f>
        <v>43</v>
      </c>
      <c r="N13" s="98">
        <f t="shared" si="6"/>
        <v>6.5950920245398767E-2</v>
      </c>
      <c r="O13" s="111">
        <f>IFERROR(VLOOKUP($Y13,[1]Sheet1!$A$127:$W$138,14,FALSE),0)</f>
        <v>138</v>
      </c>
      <c r="P13" s="98">
        <f t="shared" si="7"/>
        <v>7.3209549071618044E-2</v>
      </c>
      <c r="Q13" s="111">
        <f>IFERROR(VLOOKUP($Y13,[1]Sheet1!$A$127:$W$138,16,FALSE),0)</f>
        <v>10</v>
      </c>
      <c r="R13" s="153">
        <f t="shared" si="8"/>
        <v>8.0645161290322578E-2</v>
      </c>
      <c r="S13" s="111">
        <f>IFERROR(VLOOKUP($Y13,[1]Sheet1!$A$127:$W$138,18,FALSE),0)</f>
        <v>0</v>
      </c>
      <c r="T13" s="138">
        <f t="shared" si="9"/>
        <v>0</v>
      </c>
      <c r="U13" s="123">
        <f t="shared" si="10"/>
        <v>191</v>
      </c>
      <c r="V13" s="112">
        <f t="shared" si="11"/>
        <v>7.1696696696696691E-2</v>
      </c>
      <c r="W13" s="123">
        <f t="shared" si="12"/>
        <v>451</v>
      </c>
      <c r="X13" s="112">
        <f t="shared" si="13"/>
        <v>6.3763608087091764E-2</v>
      </c>
      <c r="Y13" s="200" t="s">
        <v>73</v>
      </c>
    </row>
    <row r="14" spans="2:25" ht="21.95" customHeight="1" x14ac:dyDescent="0.25">
      <c r="B14" s="96" t="s">
        <v>43</v>
      </c>
      <c r="C14" s="110">
        <f>IFERROR(VLOOKUP($Y14,[1]Sheet1!$A$127:$K$138,2,FALSE),0)</f>
        <v>115</v>
      </c>
      <c r="D14" s="98">
        <f t="shared" si="0"/>
        <v>8.4125822970007313E-2</v>
      </c>
      <c r="E14" s="111">
        <f>IFERROR(VLOOKUP($Y14,[1]Sheet1!$A$127:$K$138,4,FALSE),0)</f>
        <v>339</v>
      </c>
      <c r="F14" s="98">
        <f t="shared" si="1"/>
        <v>0.11828332170272156</v>
      </c>
      <c r="G14" s="111">
        <f>IFERROR(VLOOKUP($Y14,[1]Sheet1!$A$127:$K$138,6,FALSE),0)</f>
        <v>15</v>
      </c>
      <c r="H14" s="98">
        <f t="shared" si="2"/>
        <v>8.6705202312138727E-2</v>
      </c>
      <c r="I14" s="111">
        <f>IFERROR(VLOOKUP($Y14,[1]Sheet1!$A$127:$K$138,8,FALSE),0)</f>
        <v>0</v>
      </c>
      <c r="J14" s="138">
        <f t="shared" si="3"/>
        <v>0</v>
      </c>
      <c r="K14" s="123">
        <f t="shared" si="4"/>
        <v>469</v>
      </c>
      <c r="L14" s="112">
        <f t="shared" si="5"/>
        <v>0.10637332728509866</v>
      </c>
      <c r="M14" s="110">
        <f>IFERROR(VLOOKUP($Y14,[1]Sheet1!$A$127:$W$138,12,FALSE),0)</f>
        <v>61</v>
      </c>
      <c r="N14" s="98">
        <f t="shared" si="6"/>
        <v>9.3558282208588958E-2</v>
      </c>
      <c r="O14" s="111">
        <f>IFERROR(VLOOKUP($Y14,[1]Sheet1!$A$127:$W$138,14,FALSE),0)</f>
        <v>211</v>
      </c>
      <c r="P14" s="98">
        <f t="shared" si="7"/>
        <v>0.11193633952254642</v>
      </c>
      <c r="Q14" s="111">
        <f>IFERROR(VLOOKUP($Y14,[1]Sheet1!$A$127:$W$138,16,FALSE),0)</f>
        <v>14</v>
      </c>
      <c r="R14" s="153">
        <f t="shared" si="8"/>
        <v>0.11290322580645161</v>
      </c>
      <c r="S14" s="111">
        <f>IFERROR(VLOOKUP($Y14,[1]Sheet1!$A$127:$W$138,18,FALSE),0)</f>
        <v>0</v>
      </c>
      <c r="T14" s="138">
        <f t="shared" si="9"/>
        <v>0</v>
      </c>
      <c r="U14" s="123">
        <f t="shared" si="10"/>
        <v>286</v>
      </c>
      <c r="V14" s="112">
        <f t="shared" si="11"/>
        <v>0.10735735735735735</v>
      </c>
      <c r="W14" s="123">
        <f t="shared" si="12"/>
        <v>755</v>
      </c>
      <c r="X14" s="112">
        <f t="shared" si="13"/>
        <v>0.10674395588859041</v>
      </c>
      <c r="Y14" s="200" t="s">
        <v>74</v>
      </c>
    </row>
    <row r="15" spans="2:25" ht="21.95" customHeight="1" x14ac:dyDescent="0.25">
      <c r="B15" s="96" t="s">
        <v>44</v>
      </c>
      <c r="C15" s="110">
        <f>IFERROR(VLOOKUP($Y15,[1]Sheet1!$A$127:$K$138,2,FALSE),0)</f>
        <v>60</v>
      </c>
      <c r="D15" s="98">
        <f t="shared" si="0"/>
        <v>4.3891733723482075E-2</v>
      </c>
      <c r="E15" s="111">
        <f>IFERROR(VLOOKUP($Y15,[1]Sheet1!$A$127:$K$138,4,FALSE),0)</f>
        <v>266</v>
      </c>
      <c r="F15" s="98">
        <f t="shared" si="1"/>
        <v>9.2812281926029305E-2</v>
      </c>
      <c r="G15" s="111">
        <f>IFERROR(VLOOKUP($Y15,[1]Sheet1!$A$127:$K$138,6,FALSE),0)</f>
        <v>12</v>
      </c>
      <c r="H15" s="98">
        <f t="shared" si="2"/>
        <v>6.9364161849710976E-2</v>
      </c>
      <c r="I15" s="111">
        <f>IFERROR(VLOOKUP($Y15,[1]Sheet1!$A$127:$K$138,8,FALSE),0)</f>
        <v>2</v>
      </c>
      <c r="J15" s="138">
        <f t="shared" si="3"/>
        <v>0.66666666666666663</v>
      </c>
      <c r="K15" s="123">
        <f t="shared" si="4"/>
        <v>340</v>
      </c>
      <c r="L15" s="112">
        <f t="shared" si="5"/>
        <v>7.7114992061691992E-2</v>
      </c>
      <c r="M15" s="110">
        <f>IFERROR(VLOOKUP($Y15,[1]Sheet1!$A$127:$W$138,12,FALSE),0)</f>
        <v>48</v>
      </c>
      <c r="N15" s="98">
        <f t="shared" si="6"/>
        <v>7.3619631901840496E-2</v>
      </c>
      <c r="O15" s="111">
        <f>IFERROR(VLOOKUP($Y15,[1]Sheet1!$A$127:$W$138,14,FALSE),0)</f>
        <v>188</v>
      </c>
      <c r="P15" s="98">
        <f t="shared" si="7"/>
        <v>9.973474801061008E-2</v>
      </c>
      <c r="Q15" s="111">
        <f>IFERROR(VLOOKUP($Y15,[1]Sheet1!$A$127:$W$138,16,FALSE),0)</f>
        <v>8</v>
      </c>
      <c r="R15" s="153">
        <f t="shared" si="8"/>
        <v>6.4516129032258063E-2</v>
      </c>
      <c r="S15" s="111">
        <f>IFERROR(VLOOKUP($Y15,[1]Sheet1!$A$127:$W$138,18,FALSE),0)</f>
        <v>0</v>
      </c>
      <c r="T15" s="138">
        <f t="shared" si="9"/>
        <v>0</v>
      </c>
      <c r="U15" s="123">
        <f t="shared" si="10"/>
        <v>244</v>
      </c>
      <c r="V15" s="112">
        <f t="shared" si="11"/>
        <v>9.1591591591591595E-2</v>
      </c>
      <c r="W15" s="123">
        <f t="shared" si="12"/>
        <v>584</v>
      </c>
      <c r="X15" s="112">
        <f t="shared" si="13"/>
        <v>8.2567510250247417E-2</v>
      </c>
      <c r="Y15" s="200" t="s">
        <v>75</v>
      </c>
    </row>
    <row r="16" spans="2:25" ht="21.95" customHeight="1" thickBot="1" x14ac:dyDescent="0.3">
      <c r="B16" s="96" t="s">
        <v>46</v>
      </c>
      <c r="C16" s="110">
        <f>IFERROR(VLOOKUP($Y16,[1]Sheet1!$A$127:$K$138,2,FALSE),0)</f>
        <v>1074</v>
      </c>
      <c r="D16" s="98">
        <f t="shared" si="0"/>
        <v>0.78566203365032916</v>
      </c>
      <c r="E16" s="111">
        <f>IFERROR(VLOOKUP($Y16,[1]Sheet1!$A$127:$K$138,4,FALSE),0)</f>
        <v>1979</v>
      </c>
      <c r="F16" s="98">
        <f t="shared" si="1"/>
        <v>0.69050942079553379</v>
      </c>
      <c r="G16" s="111">
        <f>IFERROR(VLOOKUP($Y16,[1]Sheet1!$A$127:$K$138,6,FALSE),0)</f>
        <v>134</v>
      </c>
      <c r="H16" s="98">
        <f t="shared" si="2"/>
        <v>0.77456647398843925</v>
      </c>
      <c r="I16" s="111">
        <f>IFERROR(VLOOKUP($Y16,[1]Sheet1!$A$127:$K$138,8,FALSE),0)</f>
        <v>1</v>
      </c>
      <c r="J16" s="138">
        <f t="shared" si="3"/>
        <v>0.33333333333333331</v>
      </c>
      <c r="K16" s="123">
        <f t="shared" si="4"/>
        <v>3188</v>
      </c>
      <c r="L16" s="112">
        <f t="shared" si="5"/>
        <v>0.72306645497845312</v>
      </c>
      <c r="M16" s="110">
        <f>IFERROR(VLOOKUP($Y16,[1]Sheet1!$A$127:$W$138,12,FALSE),0)</f>
        <v>484</v>
      </c>
      <c r="N16" s="98">
        <f t="shared" si="6"/>
        <v>0.74233128834355833</v>
      </c>
      <c r="O16" s="111">
        <f>IFERROR(VLOOKUP($Y16,[1]Sheet1!$A$127:$W$138,14,FALSE),0)</f>
        <v>1277</v>
      </c>
      <c r="P16" s="98">
        <f t="shared" si="7"/>
        <v>0.67745358090185681</v>
      </c>
      <c r="Q16" s="111">
        <f>IFERROR(VLOOKUP($Y16,[1]Sheet1!$A$127:$W$138,16,FALSE),0)</f>
        <v>87</v>
      </c>
      <c r="R16" s="153">
        <f t="shared" si="8"/>
        <v>0.70161290322580649</v>
      </c>
      <c r="S16" s="111">
        <f>IFERROR(VLOOKUP($Y16,[1]Sheet1!$A$127:$W$138,18,FALSE),0)</f>
        <v>2</v>
      </c>
      <c r="T16" s="138">
        <f t="shared" si="9"/>
        <v>0.66666666666666663</v>
      </c>
      <c r="U16" s="123">
        <f t="shared" si="10"/>
        <v>1850</v>
      </c>
      <c r="V16" s="112">
        <f t="shared" si="11"/>
        <v>0.69444444444444442</v>
      </c>
      <c r="W16" s="123">
        <f t="shared" si="12"/>
        <v>5038</v>
      </c>
      <c r="X16" s="112">
        <f t="shared" si="13"/>
        <v>0.7122861586314152</v>
      </c>
      <c r="Y16" s="200" t="s">
        <v>76</v>
      </c>
    </row>
    <row r="17" spans="2:25" ht="21.95" customHeight="1" thickTop="1" thickBot="1" x14ac:dyDescent="0.3">
      <c r="B17" s="103" t="s">
        <v>19</v>
      </c>
      <c r="C17" s="113">
        <f>SUM(C8:C16)</f>
        <v>1367</v>
      </c>
      <c r="D17" s="105">
        <f t="shared" ref="D17:X17" si="14">SUM(D8:D16)</f>
        <v>1</v>
      </c>
      <c r="E17" s="114">
        <f t="shared" si="14"/>
        <v>2866</v>
      </c>
      <c r="F17" s="105">
        <f t="shared" si="14"/>
        <v>1</v>
      </c>
      <c r="G17" s="114">
        <f t="shared" si="14"/>
        <v>173</v>
      </c>
      <c r="H17" s="105">
        <f t="shared" si="14"/>
        <v>0.99999999999999989</v>
      </c>
      <c r="I17" s="114">
        <f t="shared" ref="I17:J17" si="15">SUM(I8:I16)</f>
        <v>3</v>
      </c>
      <c r="J17" s="141">
        <f t="shared" si="15"/>
        <v>1</v>
      </c>
      <c r="K17" s="113">
        <f t="shared" si="14"/>
        <v>4409</v>
      </c>
      <c r="L17" s="115">
        <f t="shared" si="14"/>
        <v>1</v>
      </c>
      <c r="M17" s="113">
        <f t="shared" si="14"/>
        <v>652</v>
      </c>
      <c r="N17" s="105">
        <f t="shared" si="14"/>
        <v>1</v>
      </c>
      <c r="O17" s="114">
        <f t="shared" si="14"/>
        <v>1885</v>
      </c>
      <c r="P17" s="105">
        <f t="shared" si="14"/>
        <v>1</v>
      </c>
      <c r="Q17" s="114">
        <f t="shared" si="14"/>
        <v>124</v>
      </c>
      <c r="R17" s="154">
        <f t="shared" si="14"/>
        <v>1</v>
      </c>
      <c r="S17" s="114">
        <f t="shared" si="14"/>
        <v>3</v>
      </c>
      <c r="T17" s="141">
        <f t="shared" si="14"/>
        <v>1</v>
      </c>
      <c r="U17" s="113">
        <f t="shared" si="14"/>
        <v>2664</v>
      </c>
      <c r="V17" s="115">
        <f t="shared" si="14"/>
        <v>1</v>
      </c>
      <c r="W17" s="113">
        <f t="shared" si="14"/>
        <v>7073</v>
      </c>
      <c r="X17" s="115">
        <f t="shared" si="14"/>
        <v>1</v>
      </c>
      <c r="Y17" s="202" t="s">
        <v>67</v>
      </c>
    </row>
    <row r="18" spans="2:25" ht="16.5" thickTop="1" thickBot="1" x14ac:dyDescent="0.3">
      <c r="B18" s="46"/>
      <c r="C18" s="57"/>
      <c r="D18" s="48"/>
      <c r="E18" s="57"/>
      <c r="F18" s="48"/>
      <c r="G18" s="57"/>
      <c r="H18" s="48"/>
      <c r="I18" s="48"/>
      <c r="J18" s="57"/>
      <c r="K18" s="57"/>
      <c r="L18" s="48"/>
      <c r="M18" s="57"/>
      <c r="N18" s="48"/>
      <c r="O18" s="57"/>
      <c r="P18" s="48"/>
      <c r="Q18" s="57"/>
      <c r="R18" s="61"/>
      <c r="S18" s="57"/>
      <c r="T18" s="61"/>
      <c r="U18" s="57"/>
      <c r="V18" s="48"/>
      <c r="W18" s="57"/>
      <c r="X18" s="48"/>
    </row>
    <row r="19" spans="2:25" ht="15.75" thickTop="1" x14ac:dyDescent="0.25">
      <c r="B19" s="164" t="s">
        <v>47</v>
      </c>
      <c r="C19" s="165"/>
      <c r="D19" s="68"/>
      <c r="E19" s="63"/>
      <c r="F19" s="68"/>
      <c r="G19" s="63"/>
      <c r="H19" s="68"/>
      <c r="I19" s="68"/>
      <c r="J19" s="63"/>
      <c r="K19" s="64"/>
      <c r="L19" s="68"/>
      <c r="M19" s="63"/>
      <c r="N19" s="68"/>
      <c r="O19" s="63"/>
      <c r="P19" s="68"/>
      <c r="Q19" s="63"/>
      <c r="R19" s="68"/>
      <c r="S19" s="63"/>
      <c r="T19" s="68"/>
      <c r="U19" s="64"/>
      <c r="V19" s="68"/>
      <c r="W19" s="63"/>
      <c r="X19" s="63"/>
    </row>
    <row r="20" spans="2:25" ht="15.75" thickBot="1" x14ac:dyDescent="0.3">
      <c r="B20" s="166" t="s">
        <v>79</v>
      </c>
      <c r="C20" s="167"/>
      <c r="D20" s="68"/>
      <c r="E20" s="63"/>
      <c r="F20" s="68"/>
      <c r="G20" s="63"/>
      <c r="H20" s="68"/>
      <c r="I20" s="68"/>
      <c r="J20" s="63"/>
      <c r="K20" s="64"/>
      <c r="L20" s="68"/>
      <c r="M20" s="63"/>
      <c r="N20" s="68"/>
      <c r="O20" s="63"/>
      <c r="P20" s="68"/>
      <c r="Q20" s="63"/>
      <c r="R20" s="68"/>
      <c r="S20" s="63"/>
      <c r="T20" s="68"/>
      <c r="U20" s="64"/>
      <c r="V20" s="68"/>
      <c r="W20" s="63"/>
      <c r="X20" s="63"/>
    </row>
    <row r="21" spans="2:25" ht="15.75" thickTop="1" x14ac:dyDescent="0.25">
      <c r="B21" s="65"/>
      <c r="C21" s="63"/>
      <c r="D21" s="68"/>
      <c r="E21" s="63"/>
      <c r="F21" s="68"/>
      <c r="G21" s="63"/>
      <c r="H21" s="68"/>
      <c r="I21" s="68"/>
      <c r="J21" s="63"/>
      <c r="K21" s="64"/>
      <c r="L21" s="68"/>
      <c r="M21" s="63"/>
      <c r="N21" s="68"/>
      <c r="O21" s="63"/>
      <c r="P21" s="68"/>
      <c r="Q21" s="63"/>
      <c r="R21" s="68"/>
      <c r="S21" s="63"/>
      <c r="T21" s="68"/>
      <c r="U21" s="64"/>
      <c r="V21" s="68"/>
      <c r="W21" s="63"/>
      <c r="X21" s="63"/>
    </row>
    <row r="22" spans="2:25" x14ac:dyDescent="0.25">
      <c r="B22" s="63"/>
      <c r="C22" s="63"/>
      <c r="D22" s="68"/>
      <c r="E22" s="63"/>
      <c r="F22" s="68"/>
      <c r="G22" s="63"/>
      <c r="H22" s="68"/>
      <c r="I22" s="68"/>
      <c r="J22" s="63"/>
      <c r="K22" s="64"/>
      <c r="L22" s="68"/>
      <c r="M22" s="63"/>
      <c r="N22" s="68"/>
      <c r="O22" s="63"/>
      <c r="P22" s="68"/>
      <c r="Q22" s="63"/>
      <c r="R22" s="68"/>
      <c r="S22" s="63"/>
      <c r="T22" s="68"/>
      <c r="U22" s="64"/>
      <c r="V22" s="68"/>
      <c r="W22" s="63"/>
      <c r="X22" s="63"/>
    </row>
    <row r="23" spans="2:25" x14ac:dyDescent="0.2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8"/>
      <c r="U23" s="64"/>
      <c r="V23" s="68"/>
      <c r="W23" s="63"/>
      <c r="X23" s="63"/>
    </row>
    <row r="24" spans="2:25" x14ac:dyDescent="0.25">
      <c r="D24" s="55"/>
      <c r="F24" s="55"/>
      <c r="H24" s="55"/>
      <c r="I24" s="55"/>
      <c r="K24" s="55"/>
      <c r="M24" s="55"/>
      <c r="O24" s="55"/>
      <c r="Q24" s="55"/>
      <c r="S24" s="55"/>
      <c r="U24" s="55"/>
      <c r="W24" s="55"/>
      <c r="Y24" s="204"/>
    </row>
    <row r="25" spans="2:25" x14ac:dyDescent="0.25">
      <c r="D25" s="55"/>
      <c r="F25" s="55"/>
      <c r="H25" s="55"/>
      <c r="I25" s="55"/>
      <c r="K25" s="55"/>
      <c r="M25" s="55"/>
      <c r="O25" s="55"/>
      <c r="Q25" s="55"/>
      <c r="S25" s="55"/>
      <c r="U25" s="55"/>
      <c r="W25" s="55"/>
      <c r="Y25" s="204"/>
    </row>
    <row r="26" spans="2:25" x14ac:dyDescent="0.25">
      <c r="D26" s="55"/>
      <c r="F26" s="55"/>
      <c r="H26" s="55"/>
      <c r="I26" s="55"/>
      <c r="K26" s="55"/>
      <c r="M26" s="55"/>
      <c r="O26" s="55"/>
      <c r="Q26" s="55"/>
      <c r="S26" s="55"/>
      <c r="U26" s="55"/>
      <c r="W26" s="55"/>
      <c r="Y26" s="204"/>
    </row>
    <row r="27" spans="2:25" x14ac:dyDescent="0.25">
      <c r="D27" s="55"/>
      <c r="F27" s="55"/>
      <c r="H27" s="55"/>
      <c r="I27" s="55"/>
      <c r="K27" s="55"/>
      <c r="M27" s="55"/>
      <c r="O27" s="55"/>
      <c r="Q27" s="55"/>
      <c r="S27" s="55"/>
      <c r="U27" s="55"/>
      <c r="W27" s="55"/>
      <c r="Y27" s="204"/>
    </row>
    <row r="28" spans="2:25" x14ac:dyDescent="0.25">
      <c r="D28" s="55"/>
      <c r="F28" s="55"/>
      <c r="H28" s="55"/>
      <c r="I28" s="55"/>
      <c r="K28" s="55"/>
      <c r="M28" s="55"/>
      <c r="O28" s="55"/>
      <c r="Q28" s="55"/>
      <c r="S28" s="55"/>
      <c r="U28" s="55"/>
      <c r="W28" s="55"/>
      <c r="Y28" s="204"/>
    </row>
    <row r="29" spans="2:25" x14ac:dyDescent="0.25">
      <c r="D29" s="55"/>
      <c r="F29" s="55"/>
      <c r="H29" s="55"/>
      <c r="I29" s="55"/>
      <c r="K29" s="55"/>
      <c r="M29" s="55"/>
      <c r="O29" s="55"/>
      <c r="Q29" s="55"/>
      <c r="S29" s="55"/>
      <c r="U29" s="55"/>
      <c r="W29" s="55"/>
      <c r="Y29" s="204"/>
    </row>
    <row r="30" spans="2:25" x14ac:dyDescent="0.25">
      <c r="D30" s="55"/>
      <c r="F30" s="55"/>
      <c r="H30" s="55"/>
      <c r="I30" s="55"/>
      <c r="K30" s="55"/>
      <c r="M30" s="55"/>
      <c r="O30" s="55"/>
      <c r="Q30" s="55"/>
      <c r="S30" s="55"/>
      <c r="U30" s="55"/>
      <c r="W30" s="55"/>
      <c r="X30" s="56"/>
      <c r="Y30" s="204"/>
    </row>
    <row r="31" spans="2:25" x14ac:dyDescent="0.25">
      <c r="D31" s="55"/>
      <c r="F31" s="55"/>
      <c r="H31" s="55"/>
      <c r="I31" s="55"/>
      <c r="K31" s="55"/>
      <c r="M31" s="55"/>
      <c r="O31" s="55"/>
      <c r="Q31" s="55"/>
      <c r="S31" s="55"/>
      <c r="U31" s="55"/>
      <c r="W31" s="55"/>
      <c r="X31" s="56"/>
      <c r="Y31" s="204"/>
    </row>
    <row r="32" spans="2:25" x14ac:dyDescent="0.25">
      <c r="C32" s="56"/>
      <c r="D32" s="55"/>
      <c r="E32" s="56"/>
      <c r="F32" s="55"/>
      <c r="H32" s="55"/>
      <c r="I32" s="55"/>
      <c r="K32" s="55"/>
      <c r="L32" s="56"/>
      <c r="M32" s="55"/>
      <c r="O32" s="55"/>
      <c r="P32" s="56"/>
      <c r="Q32" s="55"/>
      <c r="S32" s="55"/>
      <c r="U32" s="55"/>
      <c r="V32" s="56"/>
      <c r="W32" s="55"/>
      <c r="X32" s="56"/>
      <c r="Y32" s="204"/>
    </row>
    <row r="33" spans="3:25" x14ac:dyDescent="0.25">
      <c r="C33" s="56"/>
      <c r="D33" s="55"/>
      <c r="E33" s="56"/>
      <c r="F33" s="55"/>
      <c r="H33" s="55"/>
      <c r="I33" s="55"/>
      <c r="K33" s="55"/>
      <c r="L33" s="56"/>
      <c r="M33" s="55"/>
      <c r="N33" s="56"/>
      <c r="O33" s="55"/>
      <c r="P33" s="56"/>
      <c r="Q33" s="55"/>
      <c r="S33" s="55"/>
      <c r="U33" s="55"/>
      <c r="V33" s="56"/>
      <c r="W33" s="55"/>
      <c r="X33" s="56"/>
      <c r="Y33" s="204"/>
    </row>
    <row r="34" spans="3:25" x14ac:dyDescent="0.25">
      <c r="C34" s="56"/>
      <c r="E34" s="56"/>
      <c r="L34" s="56"/>
      <c r="M34" s="55"/>
      <c r="N34" s="56"/>
      <c r="P34" s="56"/>
      <c r="V34" s="56"/>
      <c r="W34" s="55"/>
      <c r="X34" s="56"/>
      <c r="Y34" s="204"/>
    </row>
  </sheetData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S20"/>
  <sheetViews>
    <sheetView zoomScale="80" zoomScaleNormal="80" workbookViewId="0">
      <selection activeCell="R16" sqref="C7:R16"/>
    </sheetView>
  </sheetViews>
  <sheetFormatPr defaultColWidth="9.140625" defaultRowHeight="15" x14ac:dyDescent="0.25"/>
  <cols>
    <col min="1" max="1" width="4.42578125" style="38" customWidth="1"/>
    <col min="2" max="2" width="40.7109375" style="38" customWidth="1"/>
    <col min="3" max="18" width="13.7109375" style="38" customWidth="1"/>
    <col min="19" max="19" width="9.140625" style="199"/>
    <col min="20" max="16384" width="9.140625" style="38"/>
  </cols>
  <sheetData>
    <row r="1" spans="2:19" ht="15.75" thickBot="1" x14ac:dyDescent="0.3"/>
    <row r="2" spans="2:19" ht="25.15" customHeight="1" thickTop="1" thickBot="1" x14ac:dyDescent="0.3">
      <c r="B2" s="208" t="s">
        <v>138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39"/>
    </row>
    <row r="3" spans="2:19" ht="25.15" customHeight="1" thickTop="1" thickBot="1" x14ac:dyDescent="0.3">
      <c r="B3" s="272" t="s">
        <v>36</v>
      </c>
      <c r="C3" s="242" t="s">
        <v>28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8"/>
      <c r="R3" s="214" t="s">
        <v>19</v>
      </c>
    </row>
    <row r="4" spans="2:19" ht="25.15" customHeight="1" thickTop="1" thickBot="1" x14ac:dyDescent="0.3">
      <c r="B4" s="286"/>
      <c r="C4" s="228" t="s">
        <v>29</v>
      </c>
      <c r="D4" s="230"/>
      <c r="E4" s="230"/>
      <c r="F4" s="230"/>
      <c r="G4" s="231"/>
      <c r="H4" s="228" t="s">
        <v>30</v>
      </c>
      <c r="I4" s="230"/>
      <c r="J4" s="230"/>
      <c r="K4" s="230"/>
      <c r="L4" s="231"/>
      <c r="M4" s="228" t="s">
        <v>31</v>
      </c>
      <c r="N4" s="230"/>
      <c r="O4" s="230"/>
      <c r="P4" s="230"/>
      <c r="Q4" s="231"/>
      <c r="R4" s="255"/>
    </row>
    <row r="5" spans="2:19" ht="25.15" customHeight="1" thickTop="1" x14ac:dyDescent="0.25">
      <c r="B5" s="286"/>
      <c r="C5" s="260" t="s">
        <v>20</v>
      </c>
      <c r="D5" s="261"/>
      <c r="E5" s="261"/>
      <c r="F5" s="262"/>
      <c r="G5" s="263" t="s">
        <v>19</v>
      </c>
      <c r="H5" s="260" t="s">
        <v>20</v>
      </c>
      <c r="I5" s="261"/>
      <c r="J5" s="261"/>
      <c r="K5" s="262"/>
      <c r="L5" s="263" t="s">
        <v>19</v>
      </c>
      <c r="M5" s="260" t="s">
        <v>20</v>
      </c>
      <c r="N5" s="261"/>
      <c r="O5" s="261"/>
      <c r="P5" s="262"/>
      <c r="Q5" s="263" t="s">
        <v>19</v>
      </c>
      <c r="R5" s="255"/>
    </row>
    <row r="6" spans="2:19" ht="25.15" customHeight="1" thickBot="1" x14ac:dyDescent="0.3">
      <c r="B6" s="287"/>
      <c r="C6" s="186" t="s">
        <v>21</v>
      </c>
      <c r="D6" s="198" t="s">
        <v>89</v>
      </c>
      <c r="E6" s="198" t="s">
        <v>90</v>
      </c>
      <c r="F6" s="133" t="s">
        <v>22</v>
      </c>
      <c r="G6" s="213"/>
      <c r="H6" s="186" t="s">
        <v>21</v>
      </c>
      <c r="I6" s="198" t="s">
        <v>89</v>
      </c>
      <c r="J6" s="198" t="s">
        <v>90</v>
      </c>
      <c r="K6" s="133" t="s">
        <v>22</v>
      </c>
      <c r="L6" s="213"/>
      <c r="M6" s="186" t="s">
        <v>21</v>
      </c>
      <c r="N6" s="198" t="s">
        <v>89</v>
      </c>
      <c r="O6" s="198" t="s">
        <v>90</v>
      </c>
      <c r="P6" s="133" t="s">
        <v>22</v>
      </c>
      <c r="Q6" s="213"/>
      <c r="R6" s="256"/>
    </row>
    <row r="7" spans="2:19" ht="21.95" customHeight="1" thickTop="1" x14ac:dyDescent="0.25">
      <c r="B7" s="155" t="s">
        <v>37</v>
      </c>
      <c r="C7" s="110">
        <v>0</v>
      </c>
      <c r="D7" s="111">
        <v>0</v>
      </c>
      <c r="E7" s="111">
        <v>0</v>
      </c>
      <c r="F7" s="122">
        <v>0</v>
      </c>
      <c r="G7" s="131">
        <v>0</v>
      </c>
      <c r="H7" s="110">
        <v>0</v>
      </c>
      <c r="I7" s="111">
        <v>0</v>
      </c>
      <c r="J7" s="111">
        <v>0</v>
      </c>
      <c r="K7" s="122">
        <v>0</v>
      </c>
      <c r="L7" s="131">
        <v>0</v>
      </c>
      <c r="M7" s="110">
        <v>0</v>
      </c>
      <c r="N7" s="111">
        <v>1</v>
      </c>
      <c r="O7" s="111">
        <v>0</v>
      </c>
      <c r="P7" s="122">
        <v>0</v>
      </c>
      <c r="Q7" s="131">
        <v>1</v>
      </c>
      <c r="R7" s="156">
        <v>1</v>
      </c>
      <c r="S7" s="200" t="s">
        <v>68</v>
      </c>
    </row>
    <row r="8" spans="2:19" ht="21.95" customHeight="1" x14ac:dyDescent="0.25">
      <c r="B8" s="155" t="s">
        <v>38</v>
      </c>
      <c r="C8" s="110">
        <v>0</v>
      </c>
      <c r="D8" s="111">
        <v>0</v>
      </c>
      <c r="E8" s="111">
        <v>0</v>
      </c>
      <c r="F8" s="122">
        <v>0</v>
      </c>
      <c r="G8" s="131">
        <v>0</v>
      </c>
      <c r="H8" s="110">
        <v>0</v>
      </c>
      <c r="I8" s="111">
        <v>4</v>
      </c>
      <c r="J8" s="111">
        <v>0</v>
      </c>
      <c r="K8" s="122">
        <v>0</v>
      </c>
      <c r="L8" s="131">
        <v>4</v>
      </c>
      <c r="M8" s="110">
        <v>0</v>
      </c>
      <c r="N8" s="111">
        <v>0</v>
      </c>
      <c r="O8" s="111">
        <v>0</v>
      </c>
      <c r="P8" s="122">
        <v>0</v>
      </c>
      <c r="Q8" s="131">
        <v>0</v>
      </c>
      <c r="R8" s="156">
        <v>4</v>
      </c>
      <c r="S8" s="200" t="s">
        <v>69</v>
      </c>
    </row>
    <row r="9" spans="2:19" ht="21.95" customHeight="1" x14ac:dyDescent="0.25">
      <c r="B9" s="155" t="s">
        <v>39</v>
      </c>
      <c r="C9" s="110">
        <v>0</v>
      </c>
      <c r="D9" s="111">
        <v>2</v>
      </c>
      <c r="E9" s="111">
        <v>0</v>
      </c>
      <c r="F9" s="122">
        <v>0</v>
      </c>
      <c r="G9" s="131">
        <v>2</v>
      </c>
      <c r="H9" s="110">
        <v>1</v>
      </c>
      <c r="I9" s="111">
        <v>7</v>
      </c>
      <c r="J9" s="111">
        <v>0</v>
      </c>
      <c r="K9" s="122">
        <v>0</v>
      </c>
      <c r="L9" s="131">
        <v>8</v>
      </c>
      <c r="M9" s="110">
        <v>1</v>
      </c>
      <c r="N9" s="111">
        <v>1</v>
      </c>
      <c r="O9" s="111">
        <v>0</v>
      </c>
      <c r="P9" s="122">
        <v>0</v>
      </c>
      <c r="Q9" s="131">
        <v>2</v>
      </c>
      <c r="R9" s="156">
        <v>12</v>
      </c>
      <c r="S9" s="200" t="s">
        <v>70</v>
      </c>
    </row>
    <row r="10" spans="2:19" ht="21.95" customHeight="1" x14ac:dyDescent="0.25">
      <c r="B10" s="155" t="s">
        <v>40</v>
      </c>
      <c r="C10" s="110">
        <v>1</v>
      </c>
      <c r="D10" s="111">
        <v>3</v>
      </c>
      <c r="E10" s="111">
        <v>0</v>
      </c>
      <c r="F10" s="122">
        <v>0</v>
      </c>
      <c r="G10" s="131">
        <v>4</v>
      </c>
      <c r="H10" s="110">
        <v>9</v>
      </c>
      <c r="I10" s="111">
        <v>20</v>
      </c>
      <c r="J10" s="111">
        <v>0</v>
      </c>
      <c r="K10" s="122">
        <v>0</v>
      </c>
      <c r="L10" s="131">
        <v>29</v>
      </c>
      <c r="M10" s="110">
        <v>10</v>
      </c>
      <c r="N10" s="111">
        <v>16</v>
      </c>
      <c r="O10" s="111">
        <v>1</v>
      </c>
      <c r="P10" s="122">
        <v>0</v>
      </c>
      <c r="Q10" s="131">
        <v>27</v>
      </c>
      <c r="R10" s="156">
        <v>60</v>
      </c>
      <c r="S10" s="200" t="s">
        <v>71</v>
      </c>
    </row>
    <row r="11" spans="2:19" ht="21.95" customHeight="1" x14ac:dyDescent="0.25">
      <c r="B11" s="155" t="s">
        <v>41</v>
      </c>
      <c r="C11" s="110">
        <v>1</v>
      </c>
      <c r="D11" s="111">
        <v>6</v>
      </c>
      <c r="E11" s="111">
        <v>0</v>
      </c>
      <c r="F11" s="122">
        <v>0</v>
      </c>
      <c r="G11" s="131">
        <v>7</v>
      </c>
      <c r="H11" s="110">
        <v>25</v>
      </c>
      <c r="I11" s="111">
        <v>68</v>
      </c>
      <c r="J11" s="111">
        <v>5</v>
      </c>
      <c r="K11" s="122">
        <v>1</v>
      </c>
      <c r="L11" s="131">
        <v>99</v>
      </c>
      <c r="M11" s="110">
        <v>15</v>
      </c>
      <c r="N11" s="111">
        <v>43</v>
      </c>
      <c r="O11" s="111">
        <v>4</v>
      </c>
      <c r="P11" s="122">
        <v>0</v>
      </c>
      <c r="Q11" s="131">
        <v>62</v>
      </c>
      <c r="R11" s="156">
        <v>168</v>
      </c>
      <c r="S11" s="200" t="s">
        <v>72</v>
      </c>
    </row>
    <row r="12" spans="2:19" ht="21.95" customHeight="1" x14ac:dyDescent="0.25">
      <c r="B12" s="155" t="s">
        <v>42</v>
      </c>
      <c r="C12" s="110">
        <v>3</v>
      </c>
      <c r="D12" s="111">
        <v>23</v>
      </c>
      <c r="E12" s="111">
        <v>0</v>
      </c>
      <c r="F12" s="122">
        <v>0</v>
      </c>
      <c r="G12" s="131">
        <v>26</v>
      </c>
      <c r="H12" s="110">
        <v>61</v>
      </c>
      <c r="I12" s="111">
        <v>191</v>
      </c>
      <c r="J12" s="111">
        <v>9</v>
      </c>
      <c r="K12" s="122">
        <v>0</v>
      </c>
      <c r="L12" s="131">
        <v>261</v>
      </c>
      <c r="M12" s="110">
        <v>50</v>
      </c>
      <c r="N12" s="111">
        <v>106</v>
      </c>
      <c r="O12" s="111">
        <v>8</v>
      </c>
      <c r="P12" s="122">
        <v>0</v>
      </c>
      <c r="Q12" s="131">
        <v>164</v>
      </c>
      <c r="R12" s="156">
        <v>451</v>
      </c>
      <c r="S12" s="200" t="s">
        <v>73</v>
      </c>
    </row>
    <row r="13" spans="2:19" ht="21.95" customHeight="1" x14ac:dyDescent="0.25">
      <c r="B13" s="155" t="s">
        <v>43</v>
      </c>
      <c r="C13" s="110">
        <v>14</v>
      </c>
      <c r="D13" s="111">
        <v>53</v>
      </c>
      <c r="E13" s="111">
        <v>0</v>
      </c>
      <c r="F13" s="122">
        <v>0</v>
      </c>
      <c r="G13" s="131">
        <v>67</v>
      </c>
      <c r="H13" s="110">
        <v>96</v>
      </c>
      <c r="I13" s="111">
        <v>293</v>
      </c>
      <c r="J13" s="111">
        <v>15</v>
      </c>
      <c r="K13" s="122">
        <v>0</v>
      </c>
      <c r="L13" s="131">
        <v>404</v>
      </c>
      <c r="M13" s="110">
        <v>66</v>
      </c>
      <c r="N13" s="111">
        <v>204</v>
      </c>
      <c r="O13" s="111">
        <v>14</v>
      </c>
      <c r="P13" s="122">
        <v>0</v>
      </c>
      <c r="Q13" s="131">
        <v>284</v>
      </c>
      <c r="R13" s="156">
        <v>755</v>
      </c>
      <c r="S13" s="200" t="s">
        <v>74</v>
      </c>
    </row>
    <row r="14" spans="2:19" ht="21.95" customHeight="1" x14ac:dyDescent="0.25">
      <c r="B14" s="155" t="s">
        <v>44</v>
      </c>
      <c r="C14" s="110">
        <v>4</v>
      </c>
      <c r="D14" s="111">
        <v>28</v>
      </c>
      <c r="E14" s="111">
        <v>0</v>
      </c>
      <c r="F14" s="122">
        <v>0</v>
      </c>
      <c r="G14" s="131">
        <v>32</v>
      </c>
      <c r="H14" s="110">
        <v>68</v>
      </c>
      <c r="I14" s="111">
        <v>277</v>
      </c>
      <c r="J14" s="111">
        <v>4</v>
      </c>
      <c r="K14" s="122">
        <v>2</v>
      </c>
      <c r="L14" s="131">
        <v>351</v>
      </c>
      <c r="M14" s="110">
        <v>36</v>
      </c>
      <c r="N14" s="111">
        <v>149</v>
      </c>
      <c r="O14" s="111">
        <v>16</v>
      </c>
      <c r="P14" s="122">
        <v>0</v>
      </c>
      <c r="Q14" s="131">
        <v>201</v>
      </c>
      <c r="R14" s="156">
        <v>584</v>
      </c>
      <c r="S14" s="200" t="s">
        <v>75</v>
      </c>
    </row>
    <row r="15" spans="2:19" ht="21.95" customHeight="1" thickBot="1" x14ac:dyDescent="0.3">
      <c r="B15" s="155" t="s">
        <v>45</v>
      </c>
      <c r="C15" s="110">
        <v>76</v>
      </c>
      <c r="D15" s="111">
        <v>160</v>
      </c>
      <c r="E15" s="111">
        <v>5</v>
      </c>
      <c r="F15" s="122">
        <v>0</v>
      </c>
      <c r="G15" s="131">
        <v>241</v>
      </c>
      <c r="H15" s="110">
        <v>963</v>
      </c>
      <c r="I15" s="111">
        <v>2009</v>
      </c>
      <c r="J15" s="111">
        <v>108</v>
      </c>
      <c r="K15" s="122">
        <v>3</v>
      </c>
      <c r="L15" s="131">
        <v>3083</v>
      </c>
      <c r="M15" s="110">
        <v>519</v>
      </c>
      <c r="N15" s="111">
        <v>1087</v>
      </c>
      <c r="O15" s="111">
        <v>108</v>
      </c>
      <c r="P15" s="122">
        <v>0</v>
      </c>
      <c r="Q15" s="131">
        <v>1714</v>
      </c>
      <c r="R15" s="156">
        <v>5038</v>
      </c>
      <c r="S15" s="200" t="s">
        <v>76</v>
      </c>
    </row>
    <row r="16" spans="2:19" ht="21.95" customHeight="1" thickTop="1" thickBot="1" x14ac:dyDescent="0.3">
      <c r="B16" s="103" t="s">
        <v>19</v>
      </c>
      <c r="C16" s="113">
        <v>99</v>
      </c>
      <c r="D16" s="114">
        <v>275</v>
      </c>
      <c r="E16" s="114">
        <v>5</v>
      </c>
      <c r="F16" s="126">
        <v>0</v>
      </c>
      <c r="G16" s="132">
        <v>379</v>
      </c>
      <c r="H16" s="113">
        <v>1223</v>
      </c>
      <c r="I16" s="114">
        <v>2869</v>
      </c>
      <c r="J16" s="114">
        <v>141</v>
      </c>
      <c r="K16" s="126">
        <v>6</v>
      </c>
      <c r="L16" s="132">
        <v>4239</v>
      </c>
      <c r="M16" s="113">
        <v>697</v>
      </c>
      <c r="N16" s="114">
        <v>1607</v>
      </c>
      <c r="O16" s="114">
        <v>151</v>
      </c>
      <c r="P16" s="126">
        <v>0</v>
      </c>
      <c r="Q16" s="132">
        <v>2455</v>
      </c>
      <c r="R16" s="157">
        <v>7073</v>
      </c>
      <c r="S16" s="202" t="s">
        <v>67</v>
      </c>
    </row>
    <row r="17" spans="2:18" ht="16.5" thickTop="1" thickBot="1" x14ac:dyDescent="0.3">
      <c r="B17" s="4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ht="15.75" thickTop="1" x14ac:dyDescent="0.25">
      <c r="B18" s="164" t="s">
        <v>47</v>
      </c>
      <c r="C18" s="16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7"/>
    </row>
    <row r="19" spans="2:18" ht="15.75" thickBot="1" x14ac:dyDescent="0.3">
      <c r="B19" s="166" t="s">
        <v>79</v>
      </c>
      <c r="C19" s="167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ht="15.75" thickTop="1" x14ac:dyDescent="0.25">
      <c r="B20" s="65"/>
      <c r="C20" s="63"/>
      <c r="D20" s="66"/>
      <c r="E20" s="63"/>
      <c r="F20" s="66"/>
      <c r="G20" s="63"/>
      <c r="H20" s="66"/>
      <c r="I20" s="63"/>
      <c r="J20" s="64"/>
      <c r="K20" s="66"/>
      <c r="L20" s="63"/>
      <c r="M20" s="63"/>
      <c r="N20" s="63"/>
      <c r="O20" s="63"/>
      <c r="P20" s="63"/>
      <c r="Q20" s="63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S20"/>
  <sheetViews>
    <sheetView zoomScale="80" zoomScaleNormal="80" workbookViewId="0">
      <selection activeCell="R16" sqref="C7:R16"/>
    </sheetView>
  </sheetViews>
  <sheetFormatPr defaultColWidth="9.140625" defaultRowHeight="15" x14ac:dyDescent="0.25"/>
  <cols>
    <col min="1" max="1" width="2.7109375" style="38" customWidth="1"/>
    <col min="2" max="2" width="40.7109375" style="38" customWidth="1"/>
    <col min="3" max="18" width="13.7109375" style="38" customWidth="1"/>
    <col min="19" max="19" width="9.140625" style="199"/>
    <col min="20" max="16384" width="9.140625" style="38"/>
  </cols>
  <sheetData>
    <row r="1" spans="2:19" ht="15.75" thickBot="1" x14ac:dyDescent="0.3"/>
    <row r="2" spans="2:19" ht="25.15" customHeight="1" thickTop="1" thickBot="1" x14ac:dyDescent="0.3">
      <c r="B2" s="208" t="s">
        <v>139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39"/>
    </row>
    <row r="3" spans="2:19" ht="25.15" customHeight="1" thickTop="1" thickBot="1" x14ac:dyDescent="0.3">
      <c r="B3" s="272" t="s">
        <v>36</v>
      </c>
      <c r="C3" s="242" t="s">
        <v>28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14" t="s">
        <v>19</v>
      </c>
    </row>
    <row r="4" spans="2:19" ht="25.15" customHeight="1" thickTop="1" thickBot="1" x14ac:dyDescent="0.3">
      <c r="B4" s="286"/>
      <c r="C4" s="228" t="s">
        <v>32</v>
      </c>
      <c r="D4" s="230"/>
      <c r="E4" s="230"/>
      <c r="F4" s="230"/>
      <c r="G4" s="230"/>
      <c r="H4" s="228" t="s">
        <v>33</v>
      </c>
      <c r="I4" s="230"/>
      <c r="J4" s="230"/>
      <c r="K4" s="230"/>
      <c r="L4" s="231"/>
      <c r="M4" s="228" t="s">
        <v>34</v>
      </c>
      <c r="N4" s="230"/>
      <c r="O4" s="230"/>
      <c r="P4" s="230"/>
      <c r="Q4" s="231"/>
      <c r="R4" s="255"/>
    </row>
    <row r="5" spans="2:19" ht="25.15" customHeight="1" thickTop="1" x14ac:dyDescent="0.25">
      <c r="B5" s="286"/>
      <c r="C5" s="260" t="s">
        <v>20</v>
      </c>
      <c r="D5" s="261"/>
      <c r="E5" s="261"/>
      <c r="F5" s="262"/>
      <c r="G5" s="263" t="s">
        <v>19</v>
      </c>
      <c r="H5" s="260" t="s">
        <v>20</v>
      </c>
      <c r="I5" s="261"/>
      <c r="J5" s="261"/>
      <c r="K5" s="262"/>
      <c r="L5" s="263" t="s">
        <v>19</v>
      </c>
      <c r="M5" s="260" t="s">
        <v>20</v>
      </c>
      <c r="N5" s="261"/>
      <c r="O5" s="261"/>
      <c r="P5" s="262"/>
      <c r="Q5" s="263" t="s">
        <v>19</v>
      </c>
      <c r="R5" s="255"/>
    </row>
    <row r="6" spans="2:19" ht="25.15" customHeight="1" thickBot="1" x14ac:dyDescent="0.3">
      <c r="B6" s="287"/>
      <c r="C6" s="186" t="s">
        <v>21</v>
      </c>
      <c r="D6" s="198" t="s">
        <v>89</v>
      </c>
      <c r="E6" s="198" t="s">
        <v>90</v>
      </c>
      <c r="F6" s="133" t="s">
        <v>22</v>
      </c>
      <c r="G6" s="213"/>
      <c r="H6" s="186" t="s">
        <v>21</v>
      </c>
      <c r="I6" s="198" t="s">
        <v>89</v>
      </c>
      <c r="J6" s="198" t="s">
        <v>90</v>
      </c>
      <c r="K6" s="133" t="s">
        <v>22</v>
      </c>
      <c r="L6" s="213"/>
      <c r="M6" s="186" t="s">
        <v>21</v>
      </c>
      <c r="N6" s="198" t="s">
        <v>89</v>
      </c>
      <c r="O6" s="198" t="s">
        <v>90</v>
      </c>
      <c r="P6" s="133" t="s">
        <v>22</v>
      </c>
      <c r="Q6" s="213"/>
      <c r="R6" s="256"/>
    </row>
    <row r="7" spans="2:19" ht="21.95" customHeight="1" thickTop="1" x14ac:dyDescent="0.25">
      <c r="B7" s="155" t="s">
        <v>37</v>
      </c>
      <c r="C7" s="158">
        <v>0</v>
      </c>
      <c r="D7" s="159">
        <v>0</v>
      </c>
      <c r="E7" s="159">
        <v>0</v>
      </c>
      <c r="F7" s="160">
        <v>0</v>
      </c>
      <c r="G7" s="101">
        <v>0</v>
      </c>
      <c r="H7" s="158">
        <v>0</v>
      </c>
      <c r="I7" s="159">
        <v>0</v>
      </c>
      <c r="J7" s="159">
        <v>0</v>
      </c>
      <c r="K7" s="160">
        <v>0</v>
      </c>
      <c r="L7" s="101">
        <v>0</v>
      </c>
      <c r="M7" s="158">
        <v>0</v>
      </c>
      <c r="N7" s="159">
        <v>6.222775357809583E-4</v>
      </c>
      <c r="O7" s="159">
        <v>0</v>
      </c>
      <c r="P7" s="160">
        <v>0</v>
      </c>
      <c r="Q7" s="101">
        <v>4.0733197556008148E-4</v>
      </c>
      <c r="R7" s="101">
        <v>1.4138272303124559E-4</v>
      </c>
      <c r="S7" s="200" t="s">
        <v>68</v>
      </c>
    </row>
    <row r="8" spans="2:19" ht="21.95" customHeight="1" x14ac:dyDescent="0.25">
      <c r="B8" s="155" t="s">
        <v>38</v>
      </c>
      <c r="C8" s="158">
        <v>0</v>
      </c>
      <c r="D8" s="159">
        <v>0</v>
      </c>
      <c r="E8" s="159">
        <v>0</v>
      </c>
      <c r="F8" s="160">
        <v>0</v>
      </c>
      <c r="G8" s="101">
        <v>0</v>
      </c>
      <c r="H8" s="158">
        <v>0</v>
      </c>
      <c r="I8" s="159">
        <v>1.3942140118508191E-3</v>
      </c>
      <c r="J8" s="159">
        <v>0</v>
      </c>
      <c r="K8" s="160">
        <v>0</v>
      </c>
      <c r="L8" s="101">
        <v>9.4361877801368247E-4</v>
      </c>
      <c r="M8" s="158">
        <v>0</v>
      </c>
      <c r="N8" s="159">
        <v>0</v>
      </c>
      <c r="O8" s="159">
        <v>0</v>
      </c>
      <c r="P8" s="160">
        <v>0</v>
      </c>
      <c r="Q8" s="101">
        <v>0</v>
      </c>
      <c r="R8" s="101">
        <v>5.6553089212498236E-4</v>
      </c>
      <c r="S8" s="200" t="s">
        <v>69</v>
      </c>
    </row>
    <row r="9" spans="2:19" ht="21.95" customHeight="1" x14ac:dyDescent="0.25">
      <c r="B9" s="155" t="s">
        <v>39</v>
      </c>
      <c r="C9" s="158">
        <v>0</v>
      </c>
      <c r="D9" s="159">
        <v>7.2727272727272727E-3</v>
      </c>
      <c r="E9" s="159">
        <v>0</v>
      </c>
      <c r="F9" s="160">
        <v>0</v>
      </c>
      <c r="G9" s="101">
        <v>5.2770448548812663E-3</v>
      </c>
      <c r="H9" s="158">
        <v>8.1766148814390845E-4</v>
      </c>
      <c r="I9" s="159">
        <v>2.4398745207389336E-3</v>
      </c>
      <c r="J9" s="159">
        <v>0</v>
      </c>
      <c r="K9" s="160">
        <v>0</v>
      </c>
      <c r="L9" s="101">
        <v>1.8872375560273649E-3</v>
      </c>
      <c r="M9" s="158">
        <v>1.4347202295552368E-3</v>
      </c>
      <c r="N9" s="159">
        <v>6.222775357809583E-4</v>
      </c>
      <c r="O9" s="159">
        <v>0</v>
      </c>
      <c r="P9" s="160">
        <v>0</v>
      </c>
      <c r="Q9" s="101">
        <v>8.1466395112016296E-4</v>
      </c>
      <c r="R9" s="101">
        <v>1.696592676374947E-3</v>
      </c>
      <c r="S9" s="200" t="s">
        <v>70</v>
      </c>
    </row>
    <row r="10" spans="2:19" ht="21.95" customHeight="1" x14ac:dyDescent="0.25">
      <c r="B10" s="155" t="s">
        <v>40</v>
      </c>
      <c r="C10" s="158">
        <v>1.0101010101010102E-2</v>
      </c>
      <c r="D10" s="159">
        <v>1.090909090909091E-2</v>
      </c>
      <c r="E10" s="159">
        <v>0</v>
      </c>
      <c r="F10" s="160">
        <v>0</v>
      </c>
      <c r="G10" s="101">
        <v>1.0554089709762533E-2</v>
      </c>
      <c r="H10" s="158">
        <v>7.3589533932951756E-3</v>
      </c>
      <c r="I10" s="159">
        <v>6.9710700592540958E-3</v>
      </c>
      <c r="J10" s="159">
        <v>0</v>
      </c>
      <c r="K10" s="160">
        <v>0</v>
      </c>
      <c r="L10" s="101">
        <v>6.8412361405991978E-3</v>
      </c>
      <c r="M10" s="158">
        <v>1.4347202295552367E-2</v>
      </c>
      <c r="N10" s="159">
        <v>9.9564405724953328E-3</v>
      </c>
      <c r="O10" s="159">
        <v>6.6225165562913907E-3</v>
      </c>
      <c r="P10" s="160">
        <v>0</v>
      </c>
      <c r="Q10" s="101">
        <v>1.0997963340122199E-2</v>
      </c>
      <c r="R10" s="101">
        <v>8.4829633818747346E-3</v>
      </c>
      <c r="S10" s="200" t="s">
        <v>71</v>
      </c>
    </row>
    <row r="11" spans="2:19" ht="21.95" customHeight="1" x14ac:dyDescent="0.25">
      <c r="B11" s="155" t="s">
        <v>41</v>
      </c>
      <c r="C11" s="158">
        <v>1.0101010101010102E-2</v>
      </c>
      <c r="D11" s="159">
        <v>2.181818181818182E-2</v>
      </c>
      <c r="E11" s="159">
        <v>0</v>
      </c>
      <c r="F11" s="160">
        <v>0</v>
      </c>
      <c r="G11" s="101">
        <v>1.8469656992084433E-2</v>
      </c>
      <c r="H11" s="158">
        <v>2.0441537203597711E-2</v>
      </c>
      <c r="I11" s="159">
        <v>2.3701638201463926E-2</v>
      </c>
      <c r="J11" s="159">
        <v>3.5460992907801421E-2</v>
      </c>
      <c r="K11" s="160">
        <v>0.16666666666666666</v>
      </c>
      <c r="L11" s="101">
        <v>2.3354564755838639E-2</v>
      </c>
      <c r="M11" s="158">
        <v>2.1520803443328552E-2</v>
      </c>
      <c r="N11" s="159">
        <v>2.6757934038581208E-2</v>
      </c>
      <c r="O11" s="159">
        <v>2.6490066225165563E-2</v>
      </c>
      <c r="P11" s="160">
        <v>0</v>
      </c>
      <c r="Q11" s="101">
        <v>2.5254582484725049E-2</v>
      </c>
      <c r="R11" s="101">
        <v>2.3752297469249256E-2</v>
      </c>
      <c r="S11" s="200" t="s">
        <v>72</v>
      </c>
    </row>
    <row r="12" spans="2:19" ht="21.95" customHeight="1" x14ac:dyDescent="0.25">
      <c r="B12" s="155" t="s">
        <v>42</v>
      </c>
      <c r="C12" s="158">
        <v>3.0303030303030304E-2</v>
      </c>
      <c r="D12" s="159">
        <v>8.3636363636363634E-2</v>
      </c>
      <c r="E12" s="159">
        <v>0</v>
      </c>
      <c r="F12" s="160">
        <v>0</v>
      </c>
      <c r="G12" s="101">
        <v>6.860158311345646E-2</v>
      </c>
      <c r="H12" s="158">
        <v>4.9877350776778413E-2</v>
      </c>
      <c r="I12" s="159">
        <v>6.6573719065876613E-2</v>
      </c>
      <c r="J12" s="159">
        <v>6.3829787234042548E-2</v>
      </c>
      <c r="K12" s="160">
        <v>0</v>
      </c>
      <c r="L12" s="101">
        <v>6.1571125265392782E-2</v>
      </c>
      <c r="M12" s="158">
        <v>7.1736011477761832E-2</v>
      </c>
      <c r="N12" s="159">
        <v>6.5961418792781584E-2</v>
      </c>
      <c r="O12" s="159">
        <v>5.2980132450331126E-2</v>
      </c>
      <c r="P12" s="160">
        <v>0</v>
      </c>
      <c r="Q12" s="101">
        <v>6.6802443991853366E-2</v>
      </c>
      <c r="R12" s="101">
        <v>6.3763608087091764E-2</v>
      </c>
      <c r="S12" s="200" t="s">
        <v>73</v>
      </c>
    </row>
    <row r="13" spans="2:19" ht="21.95" customHeight="1" x14ac:dyDescent="0.25">
      <c r="B13" s="155" t="s">
        <v>43</v>
      </c>
      <c r="C13" s="158">
        <v>0.14141414141414141</v>
      </c>
      <c r="D13" s="159">
        <v>0.19272727272727272</v>
      </c>
      <c r="E13" s="159">
        <v>0</v>
      </c>
      <c r="F13" s="160">
        <v>0</v>
      </c>
      <c r="G13" s="101">
        <v>0.17678100263852242</v>
      </c>
      <c r="H13" s="158">
        <v>7.8495502861815211E-2</v>
      </c>
      <c r="I13" s="159">
        <v>0.1021261763680725</v>
      </c>
      <c r="J13" s="159">
        <v>0.10638297872340426</v>
      </c>
      <c r="K13" s="160">
        <v>0</v>
      </c>
      <c r="L13" s="101">
        <v>9.5305496579381935E-2</v>
      </c>
      <c r="M13" s="158">
        <v>9.4691535150645628E-2</v>
      </c>
      <c r="N13" s="159">
        <v>0.1269446172993155</v>
      </c>
      <c r="O13" s="159">
        <v>9.2715231788079472E-2</v>
      </c>
      <c r="P13" s="160">
        <v>0</v>
      </c>
      <c r="Q13" s="101">
        <v>0.11568228105906314</v>
      </c>
      <c r="R13" s="101">
        <v>0.10674395588859041</v>
      </c>
      <c r="S13" s="200" t="s">
        <v>74</v>
      </c>
    </row>
    <row r="14" spans="2:19" ht="21.95" customHeight="1" x14ac:dyDescent="0.25">
      <c r="B14" s="155" t="s">
        <v>44</v>
      </c>
      <c r="C14" s="158">
        <v>4.0404040404040407E-2</v>
      </c>
      <c r="D14" s="159">
        <v>0.10181818181818182</v>
      </c>
      <c r="E14" s="159">
        <v>0</v>
      </c>
      <c r="F14" s="160">
        <v>0</v>
      </c>
      <c r="G14" s="101">
        <v>8.4432717678100261E-2</v>
      </c>
      <c r="H14" s="158">
        <v>5.5600981193785773E-2</v>
      </c>
      <c r="I14" s="159">
        <v>9.6549320320669221E-2</v>
      </c>
      <c r="J14" s="159">
        <v>2.8368794326241134E-2</v>
      </c>
      <c r="K14" s="160">
        <v>0.33333333333333331</v>
      </c>
      <c r="L14" s="101">
        <v>8.2802547770700632E-2</v>
      </c>
      <c r="M14" s="158">
        <v>5.1649928263988523E-2</v>
      </c>
      <c r="N14" s="159">
        <v>9.2719352831362789E-2</v>
      </c>
      <c r="O14" s="159">
        <v>0.10596026490066225</v>
      </c>
      <c r="P14" s="160">
        <v>0</v>
      </c>
      <c r="Q14" s="101">
        <v>8.187372708757637E-2</v>
      </c>
      <c r="R14" s="101">
        <v>8.2567510250247417E-2</v>
      </c>
      <c r="S14" s="200" t="s">
        <v>75</v>
      </c>
    </row>
    <row r="15" spans="2:19" ht="21.95" customHeight="1" thickBot="1" x14ac:dyDescent="0.3">
      <c r="B15" s="155" t="s">
        <v>45</v>
      </c>
      <c r="C15" s="158">
        <v>0.76767676767676762</v>
      </c>
      <c r="D15" s="159">
        <v>0.58181818181818179</v>
      </c>
      <c r="E15" s="159">
        <v>1</v>
      </c>
      <c r="F15" s="160">
        <v>0</v>
      </c>
      <c r="G15" s="101">
        <v>0.63588390501319259</v>
      </c>
      <c r="H15" s="158">
        <v>0.78740801308258379</v>
      </c>
      <c r="I15" s="159">
        <v>0.70024398745207395</v>
      </c>
      <c r="J15" s="159">
        <v>0.76595744680851063</v>
      </c>
      <c r="K15" s="160">
        <v>0.5</v>
      </c>
      <c r="L15" s="101">
        <v>0.72729417315404576</v>
      </c>
      <c r="M15" s="158">
        <v>0.74461979913916787</v>
      </c>
      <c r="N15" s="159">
        <v>0.67641568139390174</v>
      </c>
      <c r="O15" s="159">
        <v>0.71523178807947019</v>
      </c>
      <c r="P15" s="160">
        <v>0</v>
      </c>
      <c r="Q15" s="101">
        <v>0.69816700610997962</v>
      </c>
      <c r="R15" s="101">
        <v>0.7122861586314152</v>
      </c>
      <c r="S15" s="200" t="s">
        <v>76</v>
      </c>
    </row>
    <row r="16" spans="2:19" ht="21.95" customHeight="1" thickTop="1" thickBot="1" x14ac:dyDescent="0.3">
      <c r="B16" s="103" t="s">
        <v>19</v>
      </c>
      <c r="C16" s="139">
        <v>1</v>
      </c>
      <c r="D16" s="140">
        <v>1</v>
      </c>
      <c r="E16" s="140">
        <v>1</v>
      </c>
      <c r="F16" s="141">
        <v>1</v>
      </c>
      <c r="G16" s="142">
        <v>1</v>
      </c>
      <c r="H16" s="139">
        <v>1</v>
      </c>
      <c r="I16" s="140">
        <v>1</v>
      </c>
      <c r="J16" s="140">
        <v>1</v>
      </c>
      <c r="K16" s="141">
        <v>1</v>
      </c>
      <c r="L16" s="142">
        <v>1</v>
      </c>
      <c r="M16" s="139">
        <v>1</v>
      </c>
      <c r="N16" s="140">
        <v>1</v>
      </c>
      <c r="O16" s="140">
        <v>1</v>
      </c>
      <c r="P16" s="141">
        <v>1</v>
      </c>
      <c r="Q16" s="142">
        <v>1</v>
      </c>
      <c r="R16" s="142">
        <v>1</v>
      </c>
      <c r="S16" s="202" t="s">
        <v>67</v>
      </c>
    </row>
    <row r="17" spans="2:18" ht="16.5" thickTop="1" thickBot="1" x14ac:dyDescent="0.3">
      <c r="B17" s="4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5.75" thickTop="1" x14ac:dyDescent="0.25">
      <c r="B18" s="164" t="s">
        <v>23</v>
      </c>
      <c r="C18" s="16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5.75" thickBot="1" x14ac:dyDescent="0.3">
      <c r="B19" s="166" t="s">
        <v>79</v>
      </c>
      <c r="C19" s="167"/>
      <c r="D19" s="63"/>
      <c r="E19" s="63"/>
      <c r="F19" s="63"/>
      <c r="G19" s="64"/>
      <c r="H19" s="63"/>
      <c r="I19" s="63"/>
      <c r="J19" s="63"/>
      <c r="K19" s="63"/>
      <c r="L19" s="64"/>
      <c r="M19" s="63"/>
      <c r="N19" s="63"/>
      <c r="O19" s="63"/>
      <c r="P19" s="63"/>
      <c r="Q19" s="64"/>
      <c r="R19" s="63"/>
    </row>
    <row r="20" spans="2:18" ht="15.75" thickTop="1" x14ac:dyDescent="0.25">
      <c r="B20" s="65"/>
      <c r="C20" s="63"/>
      <c r="D20" s="66"/>
      <c r="E20" s="63"/>
      <c r="F20" s="66"/>
      <c r="G20" s="64"/>
      <c r="H20" s="66"/>
      <c r="I20" s="63"/>
      <c r="J20" s="64"/>
      <c r="K20" s="66"/>
      <c r="L20" s="64"/>
      <c r="M20" s="63"/>
      <c r="N20" s="63"/>
      <c r="O20" s="63"/>
      <c r="P20" s="63"/>
      <c r="Q20" s="64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Q18"/>
  <sheetViews>
    <sheetView zoomScale="70" zoomScaleNormal="70" workbookViewId="0">
      <selection activeCell="P15" sqref="C6:P15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16" width="13.7109375" style="38" customWidth="1"/>
    <col min="17" max="17" width="9.140625" style="199"/>
    <col min="18" max="16384" width="9.140625" style="38"/>
  </cols>
  <sheetData>
    <row r="1" spans="2:17" ht="15.75" thickBot="1" x14ac:dyDescent="0.3"/>
    <row r="2" spans="2:17" ht="25.15" customHeight="1" thickTop="1" thickBot="1" x14ac:dyDescent="0.3">
      <c r="B2" s="208" t="s">
        <v>140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39"/>
    </row>
    <row r="3" spans="2:17" ht="25.15" customHeight="1" thickTop="1" x14ac:dyDescent="0.25">
      <c r="B3" s="211" t="s">
        <v>36</v>
      </c>
      <c r="C3" s="266" t="s">
        <v>82</v>
      </c>
      <c r="D3" s="267"/>
      <c r="E3" s="266" t="s">
        <v>87</v>
      </c>
      <c r="F3" s="267"/>
      <c r="G3" s="266" t="s">
        <v>110</v>
      </c>
      <c r="H3" s="267"/>
      <c r="I3" s="266" t="s">
        <v>111</v>
      </c>
      <c r="J3" s="267"/>
      <c r="K3" s="266" t="s">
        <v>112</v>
      </c>
      <c r="L3" s="267"/>
      <c r="M3" s="266" t="s">
        <v>113</v>
      </c>
      <c r="N3" s="267"/>
      <c r="O3" s="244" t="s">
        <v>19</v>
      </c>
      <c r="P3" s="245"/>
    </row>
    <row r="4" spans="2:17" ht="25.15" customHeight="1" x14ac:dyDescent="0.25">
      <c r="B4" s="240"/>
      <c r="C4" s="268" t="s">
        <v>82</v>
      </c>
      <c r="D4" s="269"/>
      <c r="E4" s="268"/>
      <c r="F4" s="269"/>
      <c r="G4" s="268" t="s">
        <v>83</v>
      </c>
      <c r="H4" s="269"/>
      <c r="I4" s="268" t="s">
        <v>84</v>
      </c>
      <c r="J4" s="269"/>
      <c r="K4" s="268" t="s">
        <v>85</v>
      </c>
      <c r="L4" s="269"/>
      <c r="M4" s="268" t="s">
        <v>86</v>
      </c>
      <c r="N4" s="269"/>
      <c r="O4" s="246"/>
      <c r="P4" s="247"/>
    </row>
    <row r="5" spans="2:17" ht="25.15" customHeight="1" thickBot="1" x14ac:dyDescent="0.3">
      <c r="B5" s="241"/>
      <c r="C5" s="174" t="s">
        <v>3</v>
      </c>
      <c r="D5" s="187" t="s">
        <v>4</v>
      </c>
      <c r="E5" s="174" t="s">
        <v>3</v>
      </c>
      <c r="F5" s="187" t="s">
        <v>4</v>
      </c>
      <c r="G5" s="174" t="s">
        <v>3</v>
      </c>
      <c r="H5" s="187" t="s">
        <v>4</v>
      </c>
      <c r="I5" s="174" t="s">
        <v>3</v>
      </c>
      <c r="J5" s="187" t="s">
        <v>4</v>
      </c>
      <c r="K5" s="174" t="s">
        <v>3</v>
      </c>
      <c r="L5" s="187" t="s">
        <v>4</v>
      </c>
      <c r="M5" s="174" t="s">
        <v>3</v>
      </c>
      <c r="N5" s="188" t="s">
        <v>4</v>
      </c>
      <c r="O5" s="174" t="s">
        <v>3</v>
      </c>
      <c r="P5" s="187" t="s">
        <v>4</v>
      </c>
    </row>
    <row r="6" spans="2:17" ht="21.95" customHeight="1" thickTop="1" x14ac:dyDescent="0.25">
      <c r="B6" s="155" t="s">
        <v>37</v>
      </c>
      <c r="C6" s="110">
        <f>IFERROR(VLOOKUP($Q6,[1]Sheet1!$A$169:$BG$180,38,FALSE),0)</f>
        <v>0</v>
      </c>
      <c r="D6" s="112">
        <f>C6/C$15</f>
        <v>0</v>
      </c>
      <c r="E6" s="110">
        <f>IFERROR(VLOOKUP($Q6,[1]Sheet1!$A$169:$BD$180,56,FALSE),0)</f>
        <v>0</v>
      </c>
      <c r="F6" s="112">
        <f>E6/E$15</f>
        <v>0</v>
      </c>
      <c r="G6" s="110">
        <f>IFERROR(VLOOKUP($Q6,[1]Sheet1!$A$169:$BD$180,20,FALSE),0)</f>
        <v>1</v>
      </c>
      <c r="H6" s="112">
        <f>G6/G$15</f>
        <v>1.2836970474967907E-3</v>
      </c>
      <c r="I6" s="110">
        <f>IFERROR(VLOOKUP($Q6,[1]Sheet1!$A$169:$BD$180,30,FALSE),0)</f>
        <v>0</v>
      </c>
      <c r="J6" s="112">
        <f>I6/I$15</f>
        <v>0</v>
      </c>
      <c r="K6" s="110">
        <f>IFERROR(VLOOKUP($Q6,[1]Sheet1!$A$169:$BD$180,46,FALSE),0)</f>
        <v>0</v>
      </c>
      <c r="L6" s="112">
        <f>K6/K$15</f>
        <v>0</v>
      </c>
      <c r="M6" s="110">
        <f>IFERROR(VLOOKUP($Q6,[1]Sheet1!$A$169:$BG$180,10,FALSE),0)</f>
        <v>0</v>
      </c>
      <c r="N6" s="100">
        <f>M6/M$15</f>
        <v>0</v>
      </c>
      <c r="O6" s="110">
        <f>SUM(C6,E6,G6,I6,K6,M6)</f>
        <v>1</v>
      </c>
      <c r="P6" s="112">
        <f>O6/O$15</f>
        <v>1.4138272303124559E-4</v>
      </c>
      <c r="Q6" s="200" t="s">
        <v>68</v>
      </c>
    </row>
    <row r="7" spans="2:17" ht="21.95" customHeight="1" x14ac:dyDescent="0.25">
      <c r="B7" s="155" t="s">
        <v>38</v>
      </c>
      <c r="C7" s="110">
        <f>IFERROR(VLOOKUP($Q7,[1]Sheet1!$A$169:$BG$180,38,FALSE),0)</f>
        <v>0</v>
      </c>
      <c r="D7" s="112">
        <f t="shared" ref="D7:D14" si="0">C7/C$15</f>
        <v>0</v>
      </c>
      <c r="E7" s="110">
        <f>IFERROR(VLOOKUP($Q7,[1]Sheet1!$A$169:$BD$180,56,FALSE),0)</f>
        <v>0</v>
      </c>
      <c r="F7" s="112">
        <f t="shared" ref="F7:F14" si="1">E7/E$15</f>
        <v>0</v>
      </c>
      <c r="G7" s="110">
        <f>IFERROR(VLOOKUP($Q7,[1]Sheet1!$A$169:$BD$180,20,FALSE),0)</f>
        <v>2</v>
      </c>
      <c r="H7" s="112">
        <f t="shared" ref="H7:H14" si="2">G7/G$15</f>
        <v>2.5673940949935813E-3</v>
      </c>
      <c r="I7" s="110">
        <f>IFERROR(VLOOKUP($Q7,[1]Sheet1!$A$169:$BD$180,30,FALSE),0)</f>
        <v>0</v>
      </c>
      <c r="J7" s="112">
        <f t="shared" ref="J7:J14" si="3">I7/I$15</f>
        <v>0</v>
      </c>
      <c r="K7" s="110">
        <f>IFERROR(VLOOKUP($Q7,[1]Sheet1!$A$169:$BD$180,46,FALSE),0)</f>
        <v>0</v>
      </c>
      <c r="L7" s="112">
        <f t="shared" ref="L7:L14" si="4">K7/K$15</f>
        <v>0</v>
      </c>
      <c r="M7" s="110">
        <f>IFERROR(VLOOKUP($Q7,[1]Sheet1!$A$169:$BG$180,10,FALSE),0)</f>
        <v>2</v>
      </c>
      <c r="N7" s="100">
        <f t="shared" ref="N7:N14" si="5">M7/M$15</f>
        <v>2.7739251040221915E-3</v>
      </c>
      <c r="O7" s="110">
        <f t="shared" ref="O7:O14" si="6">SUM(C7,E7,G7,I7,K7,M7)</f>
        <v>4</v>
      </c>
      <c r="P7" s="112">
        <f t="shared" ref="P7:P14" si="7">O7/O$15</f>
        <v>5.6553089212498236E-4</v>
      </c>
      <c r="Q7" s="200" t="s">
        <v>69</v>
      </c>
    </row>
    <row r="8" spans="2:17" ht="21.95" customHeight="1" x14ac:dyDescent="0.25">
      <c r="B8" s="155" t="s">
        <v>39</v>
      </c>
      <c r="C8" s="110">
        <f>IFERROR(VLOOKUP($Q8,[1]Sheet1!$A$169:$BG$180,38,FALSE),0)</f>
        <v>0</v>
      </c>
      <c r="D8" s="112">
        <f t="shared" si="0"/>
        <v>0</v>
      </c>
      <c r="E8" s="110">
        <f>IFERROR(VLOOKUP($Q8,[1]Sheet1!$A$169:$BD$180,56,FALSE),0)</f>
        <v>2</v>
      </c>
      <c r="F8" s="112">
        <f t="shared" si="1"/>
        <v>5.4347826086956522E-4</v>
      </c>
      <c r="G8" s="110">
        <f>IFERROR(VLOOKUP($Q8,[1]Sheet1!$A$169:$BD$180,20,FALSE),0)</f>
        <v>3</v>
      </c>
      <c r="H8" s="112">
        <f t="shared" si="2"/>
        <v>3.8510911424903724E-3</v>
      </c>
      <c r="I8" s="110">
        <f>IFERROR(VLOOKUP($Q8,[1]Sheet1!$A$169:$BD$180,30,FALSE),0)</f>
        <v>4</v>
      </c>
      <c r="J8" s="112">
        <f t="shared" si="3"/>
        <v>2.4301336573511541E-3</v>
      </c>
      <c r="K8" s="110">
        <f>IFERROR(VLOOKUP($Q8,[1]Sheet1!$A$169:$BD$180,46,FALSE),0)</f>
        <v>0</v>
      </c>
      <c r="L8" s="112">
        <f t="shared" si="4"/>
        <v>0</v>
      </c>
      <c r="M8" s="110">
        <f>IFERROR(VLOOKUP($Q8,[1]Sheet1!$A$169:$BG$180,10,FALSE),0)</f>
        <v>3</v>
      </c>
      <c r="N8" s="100">
        <f t="shared" si="5"/>
        <v>4.160887656033287E-3</v>
      </c>
      <c r="O8" s="110">
        <f t="shared" si="6"/>
        <v>12</v>
      </c>
      <c r="P8" s="112">
        <f t="shared" si="7"/>
        <v>1.696592676374947E-3</v>
      </c>
      <c r="Q8" s="200" t="s">
        <v>70</v>
      </c>
    </row>
    <row r="9" spans="2:17" ht="21.95" customHeight="1" x14ac:dyDescent="0.25">
      <c r="B9" s="155" t="s">
        <v>40</v>
      </c>
      <c r="C9" s="110">
        <f>IFERROR(VLOOKUP($Q9,[1]Sheet1!$A$169:$BG$180,38,FALSE),0)</f>
        <v>0</v>
      </c>
      <c r="D9" s="112">
        <f t="shared" si="0"/>
        <v>0</v>
      </c>
      <c r="E9" s="110">
        <f>IFERROR(VLOOKUP($Q9,[1]Sheet1!$A$169:$BD$180,56,FALSE),0)</f>
        <v>16</v>
      </c>
      <c r="F9" s="112">
        <f t="shared" si="1"/>
        <v>4.3478260869565218E-3</v>
      </c>
      <c r="G9" s="110">
        <f>IFERROR(VLOOKUP($Q9,[1]Sheet1!$A$169:$BD$180,20,FALSE),0)</f>
        <v>21</v>
      </c>
      <c r="H9" s="112">
        <f t="shared" si="2"/>
        <v>2.6957637997432605E-2</v>
      </c>
      <c r="I9" s="110">
        <f>IFERROR(VLOOKUP($Q9,[1]Sheet1!$A$169:$BD$180,30,FALSE),0)</f>
        <v>13</v>
      </c>
      <c r="J9" s="112">
        <f t="shared" si="3"/>
        <v>7.8979343863912511E-3</v>
      </c>
      <c r="K9" s="110">
        <f>IFERROR(VLOOKUP($Q9,[1]Sheet1!$A$169:$BD$180,46,FALSE),0)</f>
        <v>0</v>
      </c>
      <c r="L9" s="112">
        <f t="shared" si="4"/>
        <v>0</v>
      </c>
      <c r="M9" s="110">
        <f>IFERROR(VLOOKUP($Q9,[1]Sheet1!$A$169:$BG$180,10,FALSE),0)</f>
        <v>10</v>
      </c>
      <c r="N9" s="100">
        <f t="shared" si="5"/>
        <v>1.3869625520110958E-2</v>
      </c>
      <c r="O9" s="110">
        <f t="shared" si="6"/>
        <v>60</v>
      </c>
      <c r="P9" s="112">
        <f t="shared" si="7"/>
        <v>8.4829633818747346E-3</v>
      </c>
      <c r="Q9" s="200" t="s">
        <v>71</v>
      </c>
    </row>
    <row r="10" spans="2:17" ht="21.95" customHeight="1" x14ac:dyDescent="0.25">
      <c r="B10" s="155" t="s">
        <v>41</v>
      </c>
      <c r="C10" s="110">
        <f>IFERROR(VLOOKUP($Q10,[1]Sheet1!$A$169:$BG$180,38,FALSE),0)</f>
        <v>0</v>
      </c>
      <c r="D10" s="112">
        <f t="shared" si="0"/>
        <v>0</v>
      </c>
      <c r="E10" s="110">
        <f>IFERROR(VLOOKUP($Q10,[1]Sheet1!$A$169:$BD$180,56,FALSE),0)</f>
        <v>72</v>
      </c>
      <c r="F10" s="112">
        <f t="shared" si="1"/>
        <v>1.9565217391304349E-2</v>
      </c>
      <c r="G10" s="110">
        <f>IFERROR(VLOOKUP($Q10,[1]Sheet1!$A$169:$BD$180,20,FALSE),0)</f>
        <v>38</v>
      </c>
      <c r="H10" s="112">
        <f t="shared" si="2"/>
        <v>4.878048780487805E-2</v>
      </c>
      <c r="I10" s="110">
        <f>IFERROR(VLOOKUP($Q10,[1]Sheet1!$A$169:$BD$180,30,FALSE),0)</f>
        <v>37</v>
      </c>
      <c r="J10" s="112">
        <f t="shared" si="3"/>
        <v>2.2478736330498177E-2</v>
      </c>
      <c r="K10" s="110">
        <f>IFERROR(VLOOKUP($Q10,[1]Sheet1!$A$169:$BD$180,46,FALSE),0)</f>
        <v>1</v>
      </c>
      <c r="L10" s="112">
        <f t="shared" si="4"/>
        <v>2.3255813953488372E-2</v>
      </c>
      <c r="M10" s="110">
        <f>IFERROR(VLOOKUP($Q10,[1]Sheet1!$A$169:$BG$180,10,FALSE),0)</f>
        <v>20</v>
      </c>
      <c r="N10" s="100">
        <f t="shared" si="5"/>
        <v>2.7739251040221916E-2</v>
      </c>
      <c r="O10" s="110">
        <f t="shared" si="6"/>
        <v>168</v>
      </c>
      <c r="P10" s="112">
        <f t="shared" si="7"/>
        <v>2.3752297469249256E-2</v>
      </c>
      <c r="Q10" s="200" t="s">
        <v>72</v>
      </c>
    </row>
    <row r="11" spans="2:17" ht="21.95" customHeight="1" x14ac:dyDescent="0.25">
      <c r="B11" s="155" t="s">
        <v>42</v>
      </c>
      <c r="C11" s="110">
        <f>IFERROR(VLOOKUP($Q11,[1]Sheet1!$A$169:$BG$180,38,FALSE),0)</f>
        <v>0</v>
      </c>
      <c r="D11" s="112">
        <f t="shared" si="0"/>
        <v>0</v>
      </c>
      <c r="E11" s="110">
        <f>IFERROR(VLOOKUP($Q11,[1]Sheet1!$A$169:$BD$180,56,FALSE),0)</f>
        <v>167</v>
      </c>
      <c r="F11" s="112">
        <f t="shared" si="1"/>
        <v>4.5380434782608697E-2</v>
      </c>
      <c r="G11" s="110">
        <f>IFERROR(VLOOKUP($Q11,[1]Sheet1!$A$169:$BD$180,20,FALSE),0)</f>
        <v>95</v>
      </c>
      <c r="H11" s="112">
        <f t="shared" si="2"/>
        <v>0.12195121951219512</v>
      </c>
      <c r="I11" s="110">
        <f>IFERROR(VLOOKUP($Q11,[1]Sheet1!$A$169:$BD$180,30,FALSE),0)</f>
        <v>137</v>
      </c>
      <c r="J11" s="112">
        <f t="shared" si="3"/>
        <v>8.3232077764277032E-2</v>
      </c>
      <c r="K11" s="110">
        <f>IFERROR(VLOOKUP($Q11,[1]Sheet1!$A$169:$BD$180,46,FALSE),0)</f>
        <v>0</v>
      </c>
      <c r="L11" s="112">
        <f t="shared" si="4"/>
        <v>0</v>
      </c>
      <c r="M11" s="110">
        <f>IFERROR(VLOOKUP($Q11,[1]Sheet1!$A$169:$BG$180,10,FALSE),0)</f>
        <v>52</v>
      </c>
      <c r="N11" s="100">
        <f t="shared" si="5"/>
        <v>7.2122052704576972E-2</v>
      </c>
      <c r="O11" s="110">
        <f t="shared" si="6"/>
        <v>451</v>
      </c>
      <c r="P11" s="112">
        <f t="shared" si="7"/>
        <v>6.3763608087091764E-2</v>
      </c>
      <c r="Q11" s="200" t="s">
        <v>73</v>
      </c>
    </row>
    <row r="12" spans="2:17" ht="21.95" customHeight="1" x14ac:dyDescent="0.25">
      <c r="B12" s="155" t="s">
        <v>43</v>
      </c>
      <c r="C12" s="110">
        <f>IFERROR(VLOOKUP($Q12,[1]Sheet1!$A$169:$BG$180,38,FALSE),0)</f>
        <v>0</v>
      </c>
      <c r="D12" s="112">
        <f t="shared" si="0"/>
        <v>0</v>
      </c>
      <c r="E12" s="110">
        <f>IFERROR(VLOOKUP($Q12,[1]Sheet1!$A$169:$BD$180,56,FALSE),0)</f>
        <v>227</v>
      </c>
      <c r="F12" s="112">
        <f t="shared" si="1"/>
        <v>6.168478260869565E-2</v>
      </c>
      <c r="G12" s="110">
        <f>IFERROR(VLOOKUP($Q12,[1]Sheet1!$A$169:$BD$180,20,FALSE),0)</f>
        <v>169</v>
      </c>
      <c r="H12" s="112">
        <f t="shared" si="2"/>
        <v>0.21694480102695765</v>
      </c>
      <c r="I12" s="110">
        <f>IFERROR(VLOOKUP($Q12,[1]Sheet1!$A$169:$BD$180,30,FALSE),0)</f>
        <v>260</v>
      </c>
      <c r="J12" s="112">
        <f t="shared" si="3"/>
        <v>0.15795868772782504</v>
      </c>
      <c r="K12" s="110">
        <f>IFERROR(VLOOKUP($Q12,[1]Sheet1!$A$169:$BD$180,46,FALSE),0)</f>
        <v>5</v>
      </c>
      <c r="L12" s="112">
        <f t="shared" si="4"/>
        <v>0.11627906976744186</v>
      </c>
      <c r="M12" s="110">
        <f>IFERROR(VLOOKUP($Q12,[1]Sheet1!$A$169:$BG$180,10,FALSE),0)</f>
        <v>94</v>
      </c>
      <c r="N12" s="100">
        <f t="shared" si="5"/>
        <v>0.13037447988904299</v>
      </c>
      <c r="O12" s="110">
        <f t="shared" si="6"/>
        <v>755</v>
      </c>
      <c r="P12" s="112">
        <f t="shared" si="7"/>
        <v>0.10674395588859041</v>
      </c>
      <c r="Q12" s="200" t="s">
        <v>74</v>
      </c>
    </row>
    <row r="13" spans="2:17" ht="21.95" customHeight="1" x14ac:dyDescent="0.25">
      <c r="B13" s="155" t="s">
        <v>44</v>
      </c>
      <c r="C13" s="110">
        <f>IFERROR(VLOOKUP($Q13,[1]Sheet1!$A$169:$BG$180,38,FALSE),0)</f>
        <v>0</v>
      </c>
      <c r="D13" s="112">
        <f t="shared" si="0"/>
        <v>0</v>
      </c>
      <c r="E13" s="110">
        <f>IFERROR(VLOOKUP($Q13,[1]Sheet1!$A$169:$BD$180,56,FALSE),0)</f>
        <v>252</v>
      </c>
      <c r="F13" s="112">
        <f t="shared" si="1"/>
        <v>6.8478260869565211E-2</v>
      </c>
      <c r="G13" s="110">
        <f>IFERROR(VLOOKUP($Q13,[1]Sheet1!$A$169:$BD$180,20,FALSE),0)</f>
        <v>81</v>
      </c>
      <c r="H13" s="112">
        <f t="shared" si="2"/>
        <v>0.10397946084724005</v>
      </c>
      <c r="I13" s="110">
        <f>IFERROR(VLOOKUP($Q13,[1]Sheet1!$A$169:$BD$180,30,FALSE),0)</f>
        <v>188</v>
      </c>
      <c r="J13" s="112">
        <f t="shared" si="3"/>
        <v>0.11421628189550426</v>
      </c>
      <c r="K13" s="110">
        <f>IFERROR(VLOOKUP($Q13,[1]Sheet1!$A$169:$BD$180,46,FALSE),0)</f>
        <v>5</v>
      </c>
      <c r="L13" s="112">
        <f t="shared" si="4"/>
        <v>0.11627906976744186</v>
      </c>
      <c r="M13" s="110">
        <f>IFERROR(VLOOKUP($Q13,[1]Sheet1!$A$169:$BG$180,10,FALSE),0)</f>
        <v>58</v>
      </c>
      <c r="N13" s="100">
        <f t="shared" si="5"/>
        <v>8.0443828016643557E-2</v>
      </c>
      <c r="O13" s="110">
        <f t="shared" si="6"/>
        <v>584</v>
      </c>
      <c r="P13" s="112">
        <f t="shared" si="7"/>
        <v>8.2567510250247417E-2</v>
      </c>
      <c r="Q13" s="200" t="s">
        <v>75</v>
      </c>
    </row>
    <row r="14" spans="2:17" ht="21.95" customHeight="1" thickBot="1" x14ac:dyDescent="0.3">
      <c r="B14" s="155" t="s">
        <v>46</v>
      </c>
      <c r="C14" s="110">
        <f>IFERROR(VLOOKUP($Q14,[1]Sheet1!$A$169:$BG$180,38,FALSE),0)</f>
        <v>204</v>
      </c>
      <c r="D14" s="112">
        <f t="shared" si="0"/>
        <v>1</v>
      </c>
      <c r="E14" s="110">
        <f>IFERROR(VLOOKUP($Q14,[1]Sheet1!$A$169:$BD$180,56,FALSE),0)</f>
        <v>2944</v>
      </c>
      <c r="F14" s="112">
        <f t="shared" si="1"/>
        <v>0.8</v>
      </c>
      <c r="G14" s="110">
        <f>IFERROR(VLOOKUP($Q14,[1]Sheet1!$A$169:$BD$180,20,FALSE),0)</f>
        <v>369</v>
      </c>
      <c r="H14" s="112">
        <f t="shared" si="2"/>
        <v>0.47368421052631576</v>
      </c>
      <c r="I14" s="110">
        <f>IFERROR(VLOOKUP($Q14,[1]Sheet1!$A$169:$BD$180,30,FALSE),0)</f>
        <v>1007</v>
      </c>
      <c r="J14" s="112">
        <f t="shared" si="3"/>
        <v>0.61178614823815314</v>
      </c>
      <c r="K14" s="110">
        <f>IFERROR(VLOOKUP($Q14,[1]Sheet1!$A$169:$BD$180,46,FALSE),0)</f>
        <v>32</v>
      </c>
      <c r="L14" s="112">
        <f t="shared" si="4"/>
        <v>0.7441860465116279</v>
      </c>
      <c r="M14" s="110">
        <f>IFERROR(VLOOKUP($Q14,[1]Sheet1!$A$169:$BG$180,10,FALSE),0)</f>
        <v>482</v>
      </c>
      <c r="N14" s="100">
        <f t="shared" si="5"/>
        <v>0.66851595006934816</v>
      </c>
      <c r="O14" s="110">
        <f t="shared" si="6"/>
        <v>5038</v>
      </c>
      <c r="P14" s="112">
        <f t="shared" si="7"/>
        <v>0.7122861586314152</v>
      </c>
      <c r="Q14" s="200" t="s">
        <v>76</v>
      </c>
    </row>
    <row r="15" spans="2:17" ht="21.95" customHeight="1" thickTop="1" thickBot="1" x14ac:dyDescent="0.3">
      <c r="B15" s="103" t="s">
        <v>19</v>
      </c>
      <c r="C15" s="113">
        <f>SUM(C6:C14)</f>
        <v>204</v>
      </c>
      <c r="D15" s="115">
        <f t="shared" ref="D15:P15" si="8">SUM(D6:D14)</f>
        <v>1</v>
      </c>
      <c r="E15" s="113">
        <f t="shared" si="8"/>
        <v>3680</v>
      </c>
      <c r="F15" s="115">
        <f t="shared" si="8"/>
        <v>1</v>
      </c>
      <c r="G15" s="113">
        <f t="shared" si="8"/>
        <v>779</v>
      </c>
      <c r="H15" s="115">
        <f t="shared" si="8"/>
        <v>1</v>
      </c>
      <c r="I15" s="113">
        <f t="shared" si="8"/>
        <v>1646</v>
      </c>
      <c r="J15" s="115">
        <f t="shared" si="8"/>
        <v>1</v>
      </c>
      <c r="K15" s="113">
        <f t="shared" si="8"/>
        <v>43</v>
      </c>
      <c r="L15" s="115">
        <f t="shared" si="8"/>
        <v>1</v>
      </c>
      <c r="M15" s="113">
        <f>SUM(M6:M14)</f>
        <v>721</v>
      </c>
      <c r="N15" s="107">
        <f t="shared" si="8"/>
        <v>1</v>
      </c>
      <c r="O15" s="113">
        <f t="shared" si="8"/>
        <v>7073</v>
      </c>
      <c r="P15" s="115">
        <f t="shared" si="8"/>
        <v>1</v>
      </c>
      <c r="Q15" s="202" t="s">
        <v>67</v>
      </c>
    </row>
    <row r="16" spans="2:17" ht="15.75" thickTop="1" x14ac:dyDescent="0.25">
      <c r="B16" s="46"/>
      <c r="C16" s="57"/>
      <c r="D16" s="48"/>
      <c r="E16" s="57"/>
      <c r="F16" s="48"/>
      <c r="G16" s="57"/>
      <c r="H16" s="48"/>
      <c r="I16" s="57"/>
      <c r="J16" s="48"/>
      <c r="K16" s="57"/>
      <c r="L16" s="48"/>
      <c r="M16" s="57"/>
      <c r="N16" s="48"/>
      <c r="O16" s="57"/>
      <c r="P16" s="48"/>
    </row>
    <row r="17" spans="2:16" x14ac:dyDescent="0.25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1"/>
      <c r="O17" s="59"/>
      <c r="P17" s="51"/>
    </row>
    <row r="18" spans="2:16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60"/>
      <c r="L18" s="51"/>
      <c r="M18" s="51"/>
      <c r="N18" s="51"/>
      <c r="O18" s="51"/>
      <c r="P18" s="51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R30"/>
  <sheetViews>
    <sheetView zoomScale="80" zoomScaleNormal="80" workbookViewId="0">
      <selection activeCell="G14" sqref="C5:G14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7" width="13.7109375" style="38" customWidth="1"/>
    <col min="8" max="8" width="9.140625" style="199"/>
    <col min="9" max="13" width="9.140625" style="38"/>
    <col min="14" max="14" width="13.7109375" style="38" customWidth="1"/>
    <col min="15" max="16" width="9.140625" style="38"/>
    <col min="17" max="17" width="11.7109375" style="38" customWidth="1"/>
    <col min="18" max="16384" width="9.140625" style="38"/>
  </cols>
  <sheetData>
    <row r="1" spans="2:18" ht="15.75" thickBot="1" x14ac:dyDescent="0.3"/>
    <row r="2" spans="2:18" ht="49.9" customHeight="1" thickTop="1" thickBot="1" x14ac:dyDescent="0.3">
      <c r="B2" s="208" t="s">
        <v>141</v>
      </c>
      <c r="C2" s="227"/>
      <c r="D2" s="227"/>
      <c r="E2" s="227"/>
      <c r="F2" s="227"/>
      <c r="G2" s="239"/>
    </row>
    <row r="3" spans="2:18" ht="25.15" customHeight="1" thickTop="1" thickBot="1" x14ac:dyDescent="0.3">
      <c r="B3" s="272" t="s">
        <v>36</v>
      </c>
      <c r="C3" s="242" t="s">
        <v>48</v>
      </c>
      <c r="D3" s="248"/>
      <c r="E3" s="242" t="s">
        <v>49</v>
      </c>
      <c r="F3" s="248"/>
      <c r="G3" s="279" t="s">
        <v>50</v>
      </c>
    </row>
    <row r="4" spans="2:18" ht="25.15" customHeight="1" thickTop="1" thickBot="1" x14ac:dyDescent="0.3">
      <c r="B4" s="274"/>
      <c r="C4" s="116" t="s">
        <v>3</v>
      </c>
      <c r="D4" s="161" t="s">
        <v>4</v>
      </c>
      <c r="E4" s="116" t="s">
        <v>3</v>
      </c>
      <c r="F4" s="161" t="s">
        <v>4</v>
      </c>
      <c r="G4" s="291"/>
      <c r="L4" s="39"/>
      <c r="M4" s="40"/>
      <c r="N4" s="41"/>
      <c r="O4" s="39"/>
    </row>
    <row r="5" spans="2:18" ht="21.95" customHeight="1" thickTop="1" x14ac:dyDescent="0.25">
      <c r="B5" s="155" t="s">
        <v>37</v>
      </c>
      <c r="C5" s="110">
        <f>IFERROR(VLOOKUP(H5,[1]Sheet1!$A$183:$C$193,2,FALSE),0)</f>
        <v>1</v>
      </c>
      <c r="D5" s="112">
        <f>C5/$C$14</f>
        <v>1.4138272303124559E-4</v>
      </c>
      <c r="E5" s="110">
        <v>396.35</v>
      </c>
      <c r="F5" s="112">
        <v>4.8879788942904616E-4</v>
      </c>
      <c r="G5" s="162">
        <f t="shared" ref="G5:G14" si="0">C5*1000/E5</f>
        <v>2.5230225810521003</v>
      </c>
      <c r="H5" s="200" t="s">
        <v>68</v>
      </c>
      <c r="K5" s="42"/>
      <c r="L5" s="43"/>
      <c r="M5" s="44"/>
      <c r="N5" s="41"/>
      <c r="O5" s="39"/>
      <c r="R5" s="45"/>
    </row>
    <row r="6" spans="2:18" ht="21.95" customHeight="1" x14ac:dyDescent="0.25">
      <c r="B6" s="155" t="s">
        <v>38</v>
      </c>
      <c r="C6" s="110">
        <f>IFERROR(VLOOKUP(H6,[1]Sheet1!$A$183:$C$193,2,FALSE),0)</f>
        <v>4</v>
      </c>
      <c r="D6" s="112">
        <f t="shared" ref="D6:D13" si="1">C6/$C$14</f>
        <v>5.6553089212498236E-4</v>
      </c>
      <c r="E6" s="110">
        <v>867.62</v>
      </c>
      <c r="F6" s="112">
        <v>1.0699907274540909E-3</v>
      </c>
      <c r="G6" s="162">
        <f t="shared" si="0"/>
        <v>4.61031327078675</v>
      </c>
      <c r="H6" s="200" t="s">
        <v>69</v>
      </c>
      <c r="K6" s="42"/>
      <c r="L6" s="43"/>
      <c r="M6" s="44"/>
      <c r="N6" s="41"/>
      <c r="O6" s="39"/>
    </row>
    <row r="7" spans="2:18" ht="21.95" customHeight="1" x14ac:dyDescent="0.25">
      <c r="B7" s="155" t="s">
        <v>39</v>
      </c>
      <c r="C7" s="110">
        <f>IFERROR(VLOOKUP(H7,[1]Sheet1!$A$183:$C$193,2,FALSE),0)</f>
        <v>12</v>
      </c>
      <c r="D7" s="112">
        <f t="shared" si="1"/>
        <v>1.696592676374947E-3</v>
      </c>
      <c r="E7" s="110">
        <v>1538.5400000000002</v>
      </c>
      <c r="F7" s="112">
        <v>1.8974015511597443E-3</v>
      </c>
      <c r="G7" s="162">
        <f t="shared" si="0"/>
        <v>7.7996022202867641</v>
      </c>
      <c r="H7" s="200" t="s">
        <v>70</v>
      </c>
      <c r="K7" s="42"/>
      <c r="L7" s="43"/>
      <c r="M7" s="44"/>
      <c r="N7" s="41"/>
      <c r="O7" s="39"/>
    </row>
    <row r="8" spans="2:18" ht="21.95" customHeight="1" x14ac:dyDescent="0.25">
      <c r="B8" s="155" t="s">
        <v>40</v>
      </c>
      <c r="C8" s="110">
        <f>IFERROR(VLOOKUP(H8,[1]Sheet1!$A$183:$C$193,2,FALSE),0)</f>
        <v>60</v>
      </c>
      <c r="D8" s="112">
        <f t="shared" si="1"/>
        <v>8.4829633818747346E-3</v>
      </c>
      <c r="E8" s="110">
        <v>6866.7300000000005</v>
      </c>
      <c r="F8" s="112">
        <v>8.4683818122344243E-3</v>
      </c>
      <c r="G8" s="162">
        <f t="shared" si="0"/>
        <v>8.7377834864629875</v>
      </c>
      <c r="H8" s="200" t="s">
        <v>71</v>
      </c>
      <c r="K8" s="42"/>
      <c r="L8" s="43"/>
      <c r="M8" s="44"/>
      <c r="N8" s="41"/>
      <c r="O8" s="39"/>
    </row>
    <row r="9" spans="2:18" ht="21.95" customHeight="1" x14ac:dyDescent="0.25">
      <c r="B9" s="155" t="s">
        <v>41</v>
      </c>
      <c r="C9" s="110">
        <f>IFERROR(VLOOKUP(H9,[1]Sheet1!$A$183:$C$193,2,FALSE),0)</f>
        <v>168</v>
      </c>
      <c r="D9" s="112">
        <f t="shared" si="1"/>
        <v>2.3752297469249256E-2</v>
      </c>
      <c r="E9" s="110">
        <v>22759.07</v>
      </c>
      <c r="F9" s="112">
        <v>2.8067580122033354E-2</v>
      </c>
      <c r="G9" s="162">
        <f t="shared" si="0"/>
        <v>7.3816724497090611</v>
      </c>
      <c r="H9" s="200" t="s">
        <v>72</v>
      </c>
      <c r="K9" s="42"/>
      <c r="L9" s="43"/>
      <c r="M9" s="44"/>
      <c r="N9" s="41"/>
      <c r="O9" s="39"/>
    </row>
    <row r="10" spans="2:18" ht="21.95" customHeight="1" x14ac:dyDescent="0.25">
      <c r="B10" s="155" t="s">
        <v>42</v>
      </c>
      <c r="C10" s="110">
        <f>IFERROR(VLOOKUP(H10,[1]Sheet1!$A$183:$C$193,2,FALSE),0)</f>
        <v>451</v>
      </c>
      <c r="D10" s="112">
        <f t="shared" si="1"/>
        <v>6.3763608087091764E-2</v>
      </c>
      <c r="E10" s="110">
        <v>47552.03</v>
      </c>
      <c r="F10" s="112">
        <v>5.8643451247802909E-2</v>
      </c>
      <c r="G10" s="162">
        <f t="shared" si="0"/>
        <v>9.4843479868262204</v>
      </c>
      <c r="H10" s="200" t="s">
        <v>73</v>
      </c>
      <c r="K10" s="42"/>
      <c r="L10" s="43"/>
      <c r="M10" s="44"/>
      <c r="N10" s="41"/>
      <c r="O10" s="39"/>
    </row>
    <row r="11" spans="2:18" ht="21.95" customHeight="1" x14ac:dyDescent="0.25">
      <c r="B11" s="155" t="s">
        <v>43</v>
      </c>
      <c r="C11" s="110">
        <f>IFERROR(VLOOKUP(H11,[1]Sheet1!$A$183:$C$193,2,FALSE),0)</f>
        <v>755</v>
      </c>
      <c r="D11" s="112">
        <f t="shared" si="1"/>
        <v>0.10674395588859041</v>
      </c>
      <c r="E11" s="110">
        <v>76053.62</v>
      </c>
      <c r="F11" s="112">
        <v>9.3792983321404538E-2</v>
      </c>
      <c r="G11" s="162">
        <f t="shared" si="0"/>
        <v>9.9272066208025347</v>
      </c>
      <c r="H11" s="200" t="s">
        <v>74</v>
      </c>
      <c r="K11" s="42"/>
      <c r="L11" s="43"/>
      <c r="M11" s="44"/>
      <c r="N11" s="41"/>
      <c r="O11" s="39"/>
    </row>
    <row r="12" spans="2:18" ht="21.95" customHeight="1" x14ac:dyDescent="0.25">
      <c r="B12" s="155" t="s">
        <v>44</v>
      </c>
      <c r="C12" s="110">
        <f>IFERROR(VLOOKUP(H12,[1]Sheet1!$A$183:$C$193,2,FALSE),0)</f>
        <v>584</v>
      </c>
      <c r="D12" s="112">
        <f t="shared" si="1"/>
        <v>8.2567510250247417E-2</v>
      </c>
      <c r="E12" s="110">
        <v>46495.15</v>
      </c>
      <c r="F12" s="112">
        <v>5.7340055982558126E-2</v>
      </c>
      <c r="G12" s="162">
        <f t="shared" si="0"/>
        <v>12.560449853371804</v>
      </c>
      <c r="H12" s="200" t="s">
        <v>75</v>
      </c>
      <c r="K12" s="42"/>
      <c r="L12" s="43"/>
      <c r="M12" s="44"/>
      <c r="N12" s="41"/>
      <c r="O12" s="39"/>
    </row>
    <row r="13" spans="2:18" ht="21.95" customHeight="1" thickBot="1" x14ac:dyDescent="0.3">
      <c r="B13" s="155" t="s">
        <v>45</v>
      </c>
      <c r="C13" s="110">
        <f>IFERROR(VLOOKUP(H13,[1]Sheet1!$A$183:$C$193,2,FALSE),0)</f>
        <v>5038</v>
      </c>
      <c r="D13" s="112">
        <f t="shared" si="1"/>
        <v>0.7122861586314152</v>
      </c>
      <c r="E13" s="110">
        <v>608337.73</v>
      </c>
      <c r="F13" s="112">
        <v>0.75023135734592383</v>
      </c>
      <c r="G13" s="162">
        <f t="shared" si="0"/>
        <v>8.281583981319061</v>
      </c>
      <c r="H13" s="200" t="s">
        <v>76</v>
      </c>
      <c r="K13" s="42"/>
    </row>
    <row r="14" spans="2:18" ht="21.95" customHeight="1" thickTop="1" thickBot="1" x14ac:dyDescent="0.3">
      <c r="B14" s="103" t="s">
        <v>19</v>
      </c>
      <c r="C14" s="113">
        <f>SUM(C5:C13)</f>
        <v>7073</v>
      </c>
      <c r="D14" s="115">
        <f>SUM(D5:D13)</f>
        <v>1</v>
      </c>
      <c r="E14" s="104">
        <v>810866.84</v>
      </c>
      <c r="F14" s="115">
        <v>1</v>
      </c>
      <c r="G14" s="163">
        <f t="shared" si="0"/>
        <v>8.7227639004204445</v>
      </c>
      <c r="H14" s="202" t="s">
        <v>67</v>
      </c>
      <c r="K14" s="39"/>
      <c r="M14" s="39"/>
      <c r="N14" s="39"/>
      <c r="O14" s="39"/>
    </row>
    <row r="15" spans="2:18" ht="16.5" thickTop="1" thickBot="1" x14ac:dyDescent="0.3">
      <c r="B15" s="46"/>
      <c r="C15" s="47"/>
      <c r="D15" s="48"/>
      <c r="E15" s="49"/>
      <c r="F15" s="48"/>
      <c r="G15" s="50"/>
    </row>
    <row r="16" spans="2:18" ht="15.75" thickTop="1" x14ac:dyDescent="0.25">
      <c r="B16" s="164" t="s">
        <v>23</v>
      </c>
      <c r="C16" s="168"/>
      <c r="D16" s="168"/>
      <c r="E16" s="168"/>
      <c r="F16" s="168"/>
      <c r="G16" s="169"/>
      <c r="L16" s="42"/>
      <c r="M16" s="52"/>
      <c r="N16" s="53"/>
    </row>
    <row r="17" spans="2:18" ht="32.450000000000003" customHeight="1" x14ac:dyDescent="0.25">
      <c r="B17" s="292" t="s">
        <v>142</v>
      </c>
      <c r="C17" s="293"/>
      <c r="D17" s="293"/>
      <c r="E17" s="293"/>
      <c r="F17" s="293"/>
      <c r="G17" s="294"/>
      <c r="L17" s="42"/>
      <c r="M17" s="52"/>
      <c r="N17" s="53"/>
      <c r="Q17" s="54"/>
      <c r="R17" s="55"/>
    </row>
    <row r="18" spans="2:18" ht="19.5" customHeight="1" thickBot="1" x14ac:dyDescent="0.3">
      <c r="B18" s="288" t="s">
        <v>143</v>
      </c>
      <c r="C18" s="289"/>
      <c r="D18" s="289"/>
      <c r="E18" s="289"/>
      <c r="F18" s="289"/>
      <c r="G18" s="290"/>
      <c r="L18" s="42"/>
      <c r="M18" s="52"/>
      <c r="N18" s="53"/>
      <c r="Q18" s="54"/>
      <c r="R18" s="55"/>
    </row>
    <row r="19" spans="2:18" ht="15.75" thickTop="1" x14ac:dyDescent="0.25"/>
    <row r="21" spans="2:18" x14ac:dyDescent="0.25">
      <c r="E21" s="55"/>
    </row>
    <row r="22" spans="2:18" x14ac:dyDescent="0.25">
      <c r="E22" s="55"/>
    </row>
    <row r="23" spans="2:18" x14ac:dyDescent="0.25">
      <c r="E23" s="55"/>
    </row>
    <row r="24" spans="2:18" x14ac:dyDescent="0.25">
      <c r="E24" s="55"/>
    </row>
    <row r="25" spans="2:18" x14ac:dyDescent="0.25">
      <c r="E25" s="55"/>
    </row>
    <row r="26" spans="2:18" x14ac:dyDescent="0.25">
      <c r="E26" s="55"/>
    </row>
    <row r="27" spans="2:18" x14ac:dyDescent="0.25">
      <c r="D27" s="56"/>
      <c r="E27" s="55"/>
    </row>
    <row r="28" spans="2:18" x14ac:dyDescent="0.25">
      <c r="E28" s="55"/>
    </row>
    <row r="29" spans="2:18" x14ac:dyDescent="0.25">
      <c r="D29" s="56"/>
      <c r="E29" s="55"/>
    </row>
    <row r="30" spans="2:18" x14ac:dyDescent="0.25">
      <c r="D30" s="56"/>
      <c r="E30" s="55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40625" defaultRowHeight="15" x14ac:dyDescent="0.25"/>
  <cols>
    <col min="1" max="1" width="25.7109375" style="34" customWidth="1"/>
    <col min="2" max="6" width="20.140625" style="34" customWidth="1"/>
    <col min="7" max="16384" width="9.140625" style="34"/>
  </cols>
  <sheetData>
    <row r="1" spans="1:10" ht="49.9" customHeight="1" thickTop="1" thickBot="1" x14ac:dyDescent="0.3">
      <c r="A1" s="296" t="s">
        <v>78</v>
      </c>
      <c r="B1" s="297"/>
      <c r="C1" s="297"/>
      <c r="D1" s="297"/>
      <c r="E1" s="297"/>
      <c r="F1" s="298"/>
    </row>
    <row r="2" spans="1:10" ht="49.9" customHeight="1" thickTop="1" x14ac:dyDescent="0.25">
      <c r="A2" s="299" t="s">
        <v>51</v>
      </c>
      <c r="B2" s="301" t="s">
        <v>52</v>
      </c>
      <c r="C2" s="302"/>
      <c r="D2" s="303" t="s">
        <v>53</v>
      </c>
      <c r="E2" s="304"/>
      <c r="F2" s="305" t="s">
        <v>50</v>
      </c>
    </row>
    <row r="3" spans="1:10" ht="49.9" customHeight="1" thickBot="1" x14ac:dyDescent="0.3">
      <c r="A3" s="300"/>
      <c r="B3" s="7" t="s">
        <v>3</v>
      </c>
      <c r="C3" s="8" t="s">
        <v>4</v>
      </c>
      <c r="D3" s="9" t="s">
        <v>3</v>
      </c>
      <c r="E3" s="10" t="s">
        <v>4</v>
      </c>
      <c r="F3" s="306"/>
    </row>
    <row r="4" spans="1:10" x14ac:dyDescent="0.25">
      <c r="A4" s="20" t="s">
        <v>37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68</v>
      </c>
      <c r="J4" s="35"/>
    </row>
    <row r="5" spans="1:10" x14ac:dyDescent="0.25">
      <c r="A5" s="14" t="s">
        <v>38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69</v>
      </c>
      <c r="J5" s="35"/>
    </row>
    <row r="6" spans="1:10" x14ac:dyDescent="0.25">
      <c r="A6" s="14" t="s">
        <v>39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70</v>
      </c>
      <c r="J6" s="35"/>
    </row>
    <row r="7" spans="1:10" x14ac:dyDescent="0.25">
      <c r="A7" s="14" t="s">
        <v>40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71</v>
      </c>
      <c r="J7" s="35"/>
    </row>
    <row r="8" spans="1:10" x14ac:dyDescent="0.25">
      <c r="A8" s="14" t="s">
        <v>41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72</v>
      </c>
      <c r="J8" s="35"/>
    </row>
    <row r="9" spans="1:10" x14ac:dyDescent="0.25">
      <c r="A9" s="14" t="s">
        <v>42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73</v>
      </c>
      <c r="J9" s="35"/>
    </row>
    <row r="10" spans="1:10" x14ac:dyDescent="0.25">
      <c r="A10" s="14" t="s">
        <v>43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74</v>
      </c>
      <c r="J10" s="35"/>
    </row>
    <row r="11" spans="1:10" x14ac:dyDescent="0.25">
      <c r="A11" s="14" t="s">
        <v>44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75</v>
      </c>
      <c r="J11" s="35"/>
    </row>
    <row r="12" spans="1:10" x14ac:dyDescent="0.25">
      <c r="A12" s="14" t="s">
        <v>46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76</v>
      </c>
      <c r="J12" s="35"/>
    </row>
    <row r="13" spans="1:10" ht="15.75" thickBot="1" x14ac:dyDescent="0.3">
      <c r="A13" s="15" t="s">
        <v>27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77</v>
      </c>
    </row>
    <row r="14" spans="1:10" ht="15.75" thickBot="1" x14ac:dyDescent="0.3">
      <c r="A14" s="17" t="s">
        <v>19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67</v>
      </c>
      <c r="J14" s="36"/>
    </row>
    <row r="15" spans="1:10" x14ac:dyDescent="0.25">
      <c r="A15" s="13"/>
      <c r="B15" s="18"/>
      <c r="C15" s="31"/>
      <c r="D15" s="21"/>
      <c r="E15" s="19"/>
      <c r="F15" s="32"/>
    </row>
    <row r="16" spans="1:10" x14ac:dyDescent="0.25">
      <c r="A16" s="22" t="s">
        <v>23</v>
      </c>
      <c r="B16" s="37"/>
      <c r="C16" s="6"/>
      <c r="D16" s="6"/>
      <c r="E16" s="6"/>
      <c r="F16" s="6"/>
    </row>
    <row r="17" spans="1:6" x14ac:dyDescent="0.25">
      <c r="A17" s="307"/>
      <c r="B17" s="307"/>
      <c r="C17" s="307"/>
      <c r="D17" s="307"/>
      <c r="E17" s="307"/>
      <c r="F17" s="307"/>
    </row>
    <row r="18" spans="1:6" x14ac:dyDescent="0.25">
      <c r="A18" s="295" t="s">
        <v>54</v>
      </c>
      <c r="B18" s="295"/>
      <c r="C18" s="295"/>
      <c r="D18" s="295"/>
      <c r="E18" s="295"/>
      <c r="F18" s="295"/>
    </row>
    <row r="19" spans="1:6" x14ac:dyDescent="0.25">
      <c r="A19" s="33"/>
      <c r="B19" s="33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V36"/>
  <sheetViews>
    <sheetView topLeftCell="A4" zoomScale="80" zoomScaleNormal="80" workbookViewId="0">
      <selection activeCell="C7" sqref="C7:O21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15" width="13.7109375" style="38" customWidth="1"/>
    <col min="16" max="16" width="9.140625" style="199"/>
    <col min="17" max="16384" width="9.140625" style="38"/>
  </cols>
  <sheetData>
    <row r="1" spans="2:22" ht="15.75" thickBot="1" x14ac:dyDescent="0.3"/>
    <row r="2" spans="2:22" ht="25.15" customHeight="1" thickTop="1" thickBot="1" x14ac:dyDescent="0.3">
      <c r="B2" s="205" t="s">
        <v>106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2:22" ht="25.15" customHeight="1" thickTop="1" thickBot="1" x14ac:dyDescent="0.3">
      <c r="B3" s="208" t="s">
        <v>128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2:22" ht="25.15" customHeight="1" thickTop="1" x14ac:dyDescent="0.25">
      <c r="B4" s="211" t="s">
        <v>2</v>
      </c>
      <c r="C4" s="217">
        <v>2015</v>
      </c>
      <c r="D4" s="218"/>
      <c r="E4" s="221">
        <v>2016</v>
      </c>
      <c r="F4" s="218"/>
      <c r="G4" s="223">
        <v>2017</v>
      </c>
      <c r="H4" s="223"/>
      <c r="I4" s="221">
        <v>2018</v>
      </c>
      <c r="J4" s="223"/>
      <c r="K4" s="221">
        <v>2019</v>
      </c>
      <c r="L4" s="223"/>
      <c r="M4" s="221">
        <v>2020</v>
      </c>
      <c r="N4" s="225"/>
      <c r="O4" s="214" t="s">
        <v>129</v>
      </c>
    </row>
    <row r="5" spans="2:22" ht="25.15" customHeight="1" x14ac:dyDescent="0.25">
      <c r="B5" s="212"/>
      <c r="C5" s="219">
        <v>2015</v>
      </c>
      <c r="D5" s="220"/>
      <c r="E5" s="222">
        <v>2016</v>
      </c>
      <c r="F5" s="220"/>
      <c r="G5" s="224">
        <v>2017</v>
      </c>
      <c r="H5" s="224"/>
      <c r="I5" s="222">
        <v>2017</v>
      </c>
      <c r="J5" s="224"/>
      <c r="K5" s="222">
        <v>2017</v>
      </c>
      <c r="L5" s="224"/>
      <c r="M5" s="222">
        <v>2017</v>
      </c>
      <c r="N5" s="226"/>
      <c r="O5" s="215"/>
    </row>
    <row r="6" spans="2:22" ht="25.15" customHeight="1" thickBot="1" x14ac:dyDescent="0.3">
      <c r="B6" s="213"/>
      <c r="C6" s="174" t="s">
        <v>3</v>
      </c>
      <c r="D6" s="175" t="s">
        <v>4</v>
      </c>
      <c r="E6" s="176" t="s">
        <v>3</v>
      </c>
      <c r="F6" s="175" t="s">
        <v>4</v>
      </c>
      <c r="G6" s="176" t="s">
        <v>3</v>
      </c>
      <c r="H6" s="177" t="s">
        <v>4</v>
      </c>
      <c r="I6" s="176" t="s">
        <v>3</v>
      </c>
      <c r="J6" s="177" t="s">
        <v>4</v>
      </c>
      <c r="K6" s="176" t="s">
        <v>3</v>
      </c>
      <c r="L6" s="177" t="s">
        <v>4</v>
      </c>
      <c r="M6" s="176" t="s">
        <v>3</v>
      </c>
      <c r="N6" s="178" t="s">
        <v>4</v>
      </c>
      <c r="O6" s="216"/>
    </row>
    <row r="7" spans="2:22" ht="35.1" customHeight="1" thickTop="1" thickBot="1" x14ac:dyDescent="0.3">
      <c r="B7" s="90" t="s">
        <v>5</v>
      </c>
      <c r="C7" s="91">
        <v>5686</v>
      </c>
      <c r="D7" s="92">
        <v>0.59899999999999998</v>
      </c>
      <c r="E7" s="93">
        <v>5711</v>
      </c>
      <c r="F7" s="92">
        <v>0.58399999999999996</v>
      </c>
      <c r="G7" s="93">
        <v>6249</v>
      </c>
      <c r="H7" s="94">
        <v>0.58799999999999997</v>
      </c>
      <c r="I7" s="93">
        <v>6378</v>
      </c>
      <c r="J7" s="94">
        <v>0.60454976303317531</v>
      </c>
      <c r="K7" s="93">
        <v>6962</v>
      </c>
      <c r="L7" s="94">
        <v>0.60792874607055536</v>
      </c>
      <c r="M7" s="93">
        <v>4095</v>
      </c>
      <c r="N7" s="94">
        <v>0.57896225081295061</v>
      </c>
      <c r="O7" s="95">
        <v>-0.41180695202528012</v>
      </c>
      <c r="P7" s="200" t="s">
        <v>55</v>
      </c>
      <c r="U7" s="56"/>
      <c r="V7" s="55"/>
    </row>
    <row r="8" spans="2:22" ht="21.95" customHeight="1" thickTop="1" x14ac:dyDescent="0.25">
      <c r="B8" s="96" t="s">
        <v>6</v>
      </c>
      <c r="C8" s="97">
        <v>969</v>
      </c>
      <c r="D8" s="98">
        <v>0.10199999999999999</v>
      </c>
      <c r="E8" s="99">
        <v>948</v>
      </c>
      <c r="F8" s="98">
        <v>9.7000000000000003E-2</v>
      </c>
      <c r="G8" s="99">
        <v>1166</v>
      </c>
      <c r="H8" s="100">
        <v>0.11</v>
      </c>
      <c r="I8" s="99">
        <v>994</v>
      </c>
      <c r="J8" s="100">
        <v>9.4218009478672982E-2</v>
      </c>
      <c r="K8" s="99">
        <v>1130</v>
      </c>
      <c r="L8" s="100">
        <v>9.8672720922109672E-2</v>
      </c>
      <c r="M8" s="99">
        <v>699</v>
      </c>
      <c r="N8" s="100">
        <v>9.8826523398840668E-2</v>
      </c>
      <c r="O8" s="101">
        <v>-0.38141592920353984</v>
      </c>
      <c r="P8" s="200" t="s">
        <v>56</v>
      </c>
      <c r="U8" s="56"/>
      <c r="V8" s="55"/>
    </row>
    <row r="9" spans="2:22" ht="21.95" customHeight="1" x14ac:dyDescent="0.25">
      <c r="B9" s="102" t="s">
        <v>7</v>
      </c>
      <c r="C9" s="97">
        <v>254</v>
      </c>
      <c r="D9" s="98">
        <v>2.7E-2</v>
      </c>
      <c r="E9" s="99">
        <v>256</v>
      </c>
      <c r="F9" s="98">
        <v>2.5999999999999999E-2</v>
      </c>
      <c r="G9" s="99">
        <v>251</v>
      </c>
      <c r="H9" s="100">
        <v>2.4E-2</v>
      </c>
      <c r="I9" s="99">
        <v>289</v>
      </c>
      <c r="J9" s="100">
        <v>2.7393364928909952E-2</v>
      </c>
      <c r="K9" s="99">
        <v>309</v>
      </c>
      <c r="L9" s="100">
        <v>2.698218651763884E-2</v>
      </c>
      <c r="M9" s="99">
        <v>222</v>
      </c>
      <c r="N9" s="100">
        <v>3.1386964512936516E-2</v>
      </c>
      <c r="O9" s="101">
        <v>-0.28155339805825241</v>
      </c>
      <c r="P9" s="200" t="s">
        <v>57</v>
      </c>
      <c r="V9" s="55"/>
    </row>
    <row r="10" spans="2:22" ht="21.95" customHeight="1" x14ac:dyDescent="0.25">
      <c r="B10" s="102" t="s">
        <v>8</v>
      </c>
      <c r="C10" s="97">
        <v>653</v>
      </c>
      <c r="D10" s="98">
        <v>6.9000000000000006E-2</v>
      </c>
      <c r="E10" s="99">
        <v>793</v>
      </c>
      <c r="F10" s="98">
        <v>8.1000000000000003E-2</v>
      </c>
      <c r="G10" s="99">
        <v>859</v>
      </c>
      <c r="H10" s="100">
        <v>8.1000000000000003E-2</v>
      </c>
      <c r="I10" s="99">
        <v>761</v>
      </c>
      <c r="J10" s="100">
        <v>7.2132701421800949E-2</v>
      </c>
      <c r="K10" s="99">
        <v>822</v>
      </c>
      <c r="L10" s="100">
        <v>7.1777855396437301E-2</v>
      </c>
      <c r="M10" s="99">
        <v>566</v>
      </c>
      <c r="N10" s="100">
        <v>8.0022621235685001E-2</v>
      </c>
      <c r="O10" s="101">
        <v>-0.31143552311435524</v>
      </c>
      <c r="P10" s="200" t="s">
        <v>58</v>
      </c>
      <c r="V10" s="55"/>
    </row>
    <row r="11" spans="2:22" ht="21.95" customHeight="1" x14ac:dyDescent="0.25">
      <c r="B11" s="102" t="s">
        <v>9</v>
      </c>
      <c r="C11" s="97">
        <v>249</v>
      </c>
      <c r="D11" s="98">
        <v>2.5999999999999999E-2</v>
      </c>
      <c r="E11" s="99">
        <v>247</v>
      </c>
      <c r="F11" s="98">
        <v>2.5000000000000001E-2</v>
      </c>
      <c r="G11" s="99">
        <v>275</v>
      </c>
      <c r="H11" s="100">
        <v>2.5999999999999999E-2</v>
      </c>
      <c r="I11" s="99">
        <v>281</v>
      </c>
      <c r="J11" s="100">
        <v>2.6635071090047393E-2</v>
      </c>
      <c r="K11" s="99">
        <v>269</v>
      </c>
      <c r="L11" s="100">
        <v>2.3489346838980091E-2</v>
      </c>
      <c r="M11" s="99">
        <v>217</v>
      </c>
      <c r="N11" s="100">
        <v>3.0680050897780291E-2</v>
      </c>
      <c r="O11" s="101">
        <v>-0.19330855018587362</v>
      </c>
      <c r="P11" s="200" t="s">
        <v>59</v>
      </c>
      <c r="V11" s="55"/>
    </row>
    <row r="12" spans="2:22" ht="21.95" customHeight="1" thickBot="1" x14ac:dyDescent="0.3">
      <c r="B12" s="102" t="s">
        <v>10</v>
      </c>
      <c r="C12" s="97">
        <v>411</v>
      </c>
      <c r="D12" s="98">
        <v>4.2999999999999997E-2</v>
      </c>
      <c r="E12" s="99">
        <v>502</v>
      </c>
      <c r="F12" s="98">
        <v>5.0999999999999997E-2</v>
      </c>
      <c r="G12" s="99">
        <v>544</v>
      </c>
      <c r="H12" s="100">
        <v>5.0999999999999997E-2</v>
      </c>
      <c r="I12" s="99">
        <v>479</v>
      </c>
      <c r="J12" s="100">
        <v>4.5402843601895733E-2</v>
      </c>
      <c r="K12" s="99">
        <v>541</v>
      </c>
      <c r="L12" s="100">
        <v>4.724065665385959E-2</v>
      </c>
      <c r="M12" s="99">
        <v>340</v>
      </c>
      <c r="N12" s="100">
        <v>4.8070125830623499E-2</v>
      </c>
      <c r="O12" s="101">
        <v>-0.37153419593345655</v>
      </c>
      <c r="P12" s="200" t="s">
        <v>60</v>
      </c>
      <c r="V12" s="55"/>
    </row>
    <row r="13" spans="2:22" ht="35.1" customHeight="1" thickTop="1" thickBot="1" x14ac:dyDescent="0.3">
      <c r="B13" s="90" t="s">
        <v>11</v>
      </c>
      <c r="C13" s="91">
        <v>2536</v>
      </c>
      <c r="D13" s="92">
        <v>0.26700000000000002</v>
      </c>
      <c r="E13" s="93">
        <v>2746</v>
      </c>
      <c r="F13" s="92">
        <v>0.28000000000000003</v>
      </c>
      <c r="G13" s="93">
        <v>3095</v>
      </c>
      <c r="H13" s="94">
        <v>0.29200000000000004</v>
      </c>
      <c r="I13" s="93">
        <v>2804</v>
      </c>
      <c r="J13" s="94">
        <v>0.26578199052132701</v>
      </c>
      <c r="K13" s="93">
        <v>3071</v>
      </c>
      <c r="L13" s="94">
        <v>0.26816276632902547</v>
      </c>
      <c r="M13" s="93">
        <v>2044</v>
      </c>
      <c r="N13" s="94">
        <v>0.28898628587586594</v>
      </c>
      <c r="O13" s="95">
        <v>-0.33441875610550309</v>
      </c>
      <c r="P13" s="201"/>
      <c r="V13" s="55"/>
    </row>
    <row r="14" spans="2:22" ht="21.95" customHeight="1" thickTop="1" x14ac:dyDescent="0.25">
      <c r="B14" s="102" t="s">
        <v>12</v>
      </c>
      <c r="C14" s="97">
        <v>97</v>
      </c>
      <c r="D14" s="98">
        <v>0.01</v>
      </c>
      <c r="E14" s="99">
        <v>93</v>
      </c>
      <c r="F14" s="98">
        <v>0.01</v>
      </c>
      <c r="G14" s="99">
        <v>77</v>
      </c>
      <c r="H14" s="100">
        <v>7.0000000000000001E-3</v>
      </c>
      <c r="I14" s="99">
        <v>100</v>
      </c>
      <c r="J14" s="100">
        <v>9.4786729857819912E-3</v>
      </c>
      <c r="K14" s="99">
        <v>116</v>
      </c>
      <c r="L14" s="100">
        <v>1.0129235068110374E-2</v>
      </c>
      <c r="M14" s="99">
        <v>56</v>
      </c>
      <c r="N14" s="100">
        <v>7.9174324897497532E-3</v>
      </c>
      <c r="O14" s="101">
        <v>-0.51724137931034486</v>
      </c>
      <c r="P14" s="200" t="s">
        <v>61</v>
      </c>
      <c r="V14" s="55"/>
    </row>
    <row r="15" spans="2:22" ht="21.95" customHeight="1" x14ac:dyDescent="0.25">
      <c r="B15" s="102" t="s">
        <v>13</v>
      </c>
      <c r="C15" s="97">
        <v>405</v>
      </c>
      <c r="D15" s="98">
        <v>4.2999999999999997E-2</v>
      </c>
      <c r="E15" s="99">
        <v>445</v>
      </c>
      <c r="F15" s="98">
        <v>4.4999999999999998E-2</v>
      </c>
      <c r="G15" s="99">
        <v>446</v>
      </c>
      <c r="H15" s="100">
        <v>4.2000000000000003E-2</v>
      </c>
      <c r="I15" s="99">
        <v>476</v>
      </c>
      <c r="J15" s="100">
        <v>4.5118483412322274E-2</v>
      </c>
      <c r="K15" s="99">
        <v>476</v>
      </c>
      <c r="L15" s="100">
        <v>4.1564792176039117E-2</v>
      </c>
      <c r="M15" s="99">
        <v>333</v>
      </c>
      <c r="N15" s="100">
        <v>4.7080446769404781E-2</v>
      </c>
      <c r="O15" s="101">
        <v>-0.30042016806722688</v>
      </c>
      <c r="P15" s="200" t="s">
        <v>62</v>
      </c>
      <c r="V15" s="55"/>
    </row>
    <row r="16" spans="2:22" ht="21.95" customHeight="1" x14ac:dyDescent="0.25">
      <c r="B16" s="102" t="s">
        <v>14</v>
      </c>
      <c r="C16" s="97">
        <v>468</v>
      </c>
      <c r="D16" s="98">
        <v>4.9000000000000002E-2</v>
      </c>
      <c r="E16" s="99">
        <v>433</v>
      </c>
      <c r="F16" s="98">
        <v>4.3999999999999997E-2</v>
      </c>
      <c r="G16" s="99">
        <v>457</v>
      </c>
      <c r="H16" s="100">
        <v>4.2999999999999997E-2</v>
      </c>
      <c r="I16" s="99">
        <v>488</v>
      </c>
      <c r="J16" s="100">
        <v>4.6255924170616115E-2</v>
      </c>
      <c r="K16" s="99">
        <v>493</v>
      </c>
      <c r="L16" s="100">
        <v>4.3049249039469085E-2</v>
      </c>
      <c r="M16" s="99">
        <v>342</v>
      </c>
      <c r="N16" s="100">
        <v>4.8352891276685989E-2</v>
      </c>
      <c r="O16" s="101">
        <v>-0.30628803245436104</v>
      </c>
      <c r="P16" s="200" t="s">
        <v>63</v>
      </c>
      <c r="V16" s="55"/>
    </row>
    <row r="17" spans="2:22" ht="21.95" customHeight="1" x14ac:dyDescent="0.25">
      <c r="B17" s="102" t="s">
        <v>15</v>
      </c>
      <c r="C17" s="97">
        <v>75</v>
      </c>
      <c r="D17" s="98">
        <v>8.0000000000000002E-3</v>
      </c>
      <c r="E17" s="99">
        <v>74</v>
      </c>
      <c r="F17" s="98">
        <v>8.0000000000000002E-3</v>
      </c>
      <c r="G17" s="99">
        <v>71</v>
      </c>
      <c r="H17" s="100">
        <v>7.0000000000000001E-3</v>
      </c>
      <c r="I17" s="99">
        <v>60</v>
      </c>
      <c r="J17" s="100">
        <v>5.6872037914691941E-3</v>
      </c>
      <c r="K17" s="99">
        <v>63</v>
      </c>
      <c r="L17" s="100">
        <v>5.5012224938875308E-3</v>
      </c>
      <c r="M17" s="99">
        <v>53</v>
      </c>
      <c r="N17" s="100">
        <v>7.4932843206560159E-3</v>
      </c>
      <c r="O17" s="101">
        <v>-0.15873015873015872</v>
      </c>
      <c r="P17" s="200" t="s">
        <v>64</v>
      </c>
      <c r="V17" s="55"/>
    </row>
    <row r="18" spans="2:22" ht="21.95" customHeight="1" thickBot="1" x14ac:dyDescent="0.3">
      <c r="B18" s="96" t="s">
        <v>16</v>
      </c>
      <c r="C18" s="97">
        <v>223</v>
      </c>
      <c r="D18" s="98">
        <v>2.3E-2</v>
      </c>
      <c r="E18" s="99">
        <v>282</v>
      </c>
      <c r="F18" s="98">
        <v>2.9000000000000001E-2</v>
      </c>
      <c r="G18" s="99">
        <v>234</v>
      </c>
      <c r="H18" s="100">
        <v>2.1999999999999999E-2</v>
      </c>
      <c r="I18" s="99">
        <v>244</v>
      </c>
      <c r="J18" s="100">
        <v>2.3127962085308058E-2</v>
      </c>
      <c r="K18" s="99">
        <v>271</v>
      </c>
      <c r="L18" s="100">
        <v>2.366398882291303E-2</v>
      </c>
      <c r="M18" s="99">
        <v>150</v>
      </c>
      <c r="N18" s="100">
        <v>2.1207408454686837E-2</v>
      </c>
      <c r="O18" s="101">
        <v>-0.44649446494464945</v>
      </c>
      <c r="P18" s="200" t="s">
        <v>65</v>
      </c>
      <c r="U18" s="56"/>
      <c r="V18" s="55"/>
    </row>
    <row r="19" spans="2:22" ht="35.1" customHeight="1" thickTop="1" thickBot="1" x14ac:dyDescent="0.3">
      <c r="B19" s="90" t="s">
        <v>17</v>
      </c>
      <c r="C19" s="91">
        <v>1268</v>
      </c>
      <c r="D19" s="92">
        <v>0.13300000000000001</v>
      </c>
      <c r="E19" s="93">
        <v>1327</v>
      </c>
      <c r="F19" s="92">
        <v>0.13600000000000001</v>
      </c>
      <c r="G19" s="93">
        <v>1285</v>
      </c>
      <c r="H19" s="94">
        <v>0.121</v>
      </c>
      <c r="I19" s="93">
        <v>1368</v>
      </c>
      <c r="J19" s="94">
        <v>0.12966824644549765</v>
      </c>
      <c r="K19" s="93">
        <v>1419</v>
      </c>
      <c r="L19" s="94">
        <v>0.12390848760041913</v>
      </c>
      <c r="M19" s="93">
        <v>934</v>
      </c>
      <c r="N19" s="94">
        <v>0.13205146331118336</v>
      </c>
      <c r="O19" s="95">
        <v>-0.34178999295278367</v>
      </c>
    </row>
    <row r="20" spans="2:22" ht="21.95" hidden="1" customHeight="1" thickTop="1" thickBot="1" x14ac:dyDescent="0.3">
      <c r="B20" s="90" t="s">
        <v>18</v>
      </c>
      <c r="C20" s="91">
        <v>0</v>
      </c>
      <c r="D20" s="92">
        <v>0</v>
      </c>
      <c r="E20" s="93">
        <v>0</v>
      </c>
      <c r="F20" s="92">
        <v>0</v>
      </c>
      <c r="G20" s="93">
        <v>0</v>
      </c>
      <c r="H20" s="94">
        <v>0</v>
      </c>
      <c r="I20" s="93">
        <v>0</v>
      </c>
      <c r="J20" s="94">
        <v>0</v>
      </c>
      <c r="K20" s="93">
        <v>0</v>
      </c>
      <c r="L20" s="94">
        <v>0</v>
      </c>
      <c r="M20" s="93">
        <v>0</v>
      </c>
      <c r="N20" s="94">
        <v>0</v>
      </c>
      <c r="O20" s="95">
        <v>0</v>
      </c>
      <c r="P20" s="200" t="s">
        <v>66</v>
      </c>
    </row>
    <row r="21" spans="2:22" ht="21.95" customHeight="1" thickTop="1" thickBot="1" x14ac:dyDescent="0.3">
      <c r="B21" s="103" t="s">
        <v>19</v>
      </c>
      <c r="C21" s="104">
        <v>9490</v>
      </c>
      <c r="D21" s="105">
        <v>1</v>
      </c>
      <c r="E21" s="106">
        <v>9784</v>
      </c>
      <c r="F21" s="105">
        <v>1</v>
      </c>
      <c r="G21" s="106">
        <v>10629</v>
      </c>
      <c r="H21" s="107">
        <v>1</v>
      </c>
      <c r="I21" s="106">
        <v>10550</v>
      </c>
      <c r="J21" s="107">
        <v>1</v>
      </c>
      <c r="K21" s="106">
        <v>11452</v>
      </c>
      <c r="L21" s="107">
        <v>1</v>
      </c>
      <c r="M21" s="106">
        <v>7073</v>
      </c>
      <c r="N21" s="107">
        <v>0.99999999999999989</v>
      </c>
      <c r="O21" s="108">
        <v>-0.38237862382116661</v>
      </c>
      <c r="P21" s="202" t="s">
        <v>67</v>
      </c>
    </row>
    <row r="22" spans="2:22" ht="15.75" thickTop="1" x14ac:dyDescent="0.25">
      <c r="B22" s="63"/>
      <c r="C22" s="63"/>
      <c r="D22" s="63"/>
      <c r="E22" s="77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22" x14ac:dyDescent="0.25">
      <c r="C23" s="56"/>
      <c r="E23" s="56"/>
      <c r="G23" s="42"/>
      <c r="H23" s="52"/>
      <c r="I23" s="42"/>
      <c r="J23" s="52"/>
      <c r="K23" s="42"/>
      <c r="L23" s="52"/>
      <c r="M23" s="42"/>
      <c r="N23" s="52"/>
      <c r="O23" s="53"/>
    </row>
    <row r="24" spans="2:22" x14ac:dyDescent="0.25">
      <c r="G24" s="42"/>
      <c r="H24" s="52"/>
      <c r="I24" s="42"/>
      <c r="J24" s="52"/>
      <c r="K24" s="42"/>
      <c r="L24" s="52"/>
      <c r="M24" s="42"/>
      <c r="N24" s="52"/>
      <c r="O24" s="53"/>
    </row>
    <row r="25" spans="2:22" x14ac:dyDescent="0.25">
      <c r="C25" s="56"/>
      <c r="D25" s="55"/>
      <c r="G25" s="42"/>
      <c r="H25" s="52"/>
      <c r="I25" s="42"/>
      <c r="J25" s="52"/>
      <c r="K25" s="42"/>
      <c r="L25" s="52"/>
      <c r="M25" s="42"/>
      <c r="N25" s="52"/>
      <c r="O25" s="53"/>
    </row>
    <row r="26" spans="2:22" x14ac:dyDescent="0.25">
      <c r="D26" s="55"/>
      <c r="G26" s="42"/>
      <c r="H26" s="52"/>
      <c r="I26" s="42"/>
      <c r="J26" s="52"/>
      <c r="K26" s="42"/>
      <c r="L26" s="52"/>
      <c r="M26" s="42"/>
      <c r="N26" s="52"/>
      <c r="O26" s="53"/>
    </row>
    <row r="27" spans="2:22" x14ac:dyDescent="0.25">
      <c r="D27" s="55"/>
      <c r="G27" s="42"/>
      <c r="H27" s="52"/>
      <c r="I27" s="42"/>
      <c r="J27" s="52"/>
      <c r="K27" s="42"/>
      <c r="L27" s="52"/>
      <c r="M27" s="42"/>
      <c r="N27" s="52"/>
      <c r="O27" s="53"/>
    </row>
    <row r="28" spans="2:22" x14ac:dyDescent="0.25">
      <c r="D28" s="55"/>
      <c r="G28" s="42"/>
      <c r="H28" s="52"/>
      <c r="I28" s="42"/>
      <c r="J28" s="52"/>
      <c r="K28" s="42"/>
      <c r="L28" s="52"/>
      <c r="M28" s="42"/>
      <c r="N28" s="52"/>
      <c r="O28" s="53"/>
    </row>
    <row r="29" spans="2:22" x14ac:dyDescent="0.25">
      <c r="D29" s="55"/>
      <c r="G29" s="42"/>
      <c r="H29" s="52"/>
      <c r="I29" s="42"/>
      <c r="J29" s="52"/>
      <c r="K29" s="42"/>
      <c r="L29" s="52"/>
      <c r="M29" s="42"/>
      <c r="N29" s="52"/>
      <c r="O29" s="53"/>
    </row>
    <row r="30" spans="2:22" x14ac:dyDescent="0.25">
      <c r="D30" s="55"/>
      <c r="G30" s="42"/>
      <c r="H30" s="52"/>
      <c r="I30" s="42"/>
      <c r="J30" s="52"/>
      <c r="K30" s="42"/>
      <c r="L30" s="52"/>
      <c r="M30" s="42"/>
      <c r="N30" s="52"/>
      <c r="O30" s="53"/>
    </row>
    <row r="31" spans="2:22" x14ac:dyDescent="0.25">
      <c r="D31" s="55"/>
      <c r="G31" s="42"/>
      <c r="H31" s="52"/>
      <c r="I31" s="42"/>
      <c r="J31" s="52"/>
      <c r="K31" s="42"/>
      <c r="L31" s="52"/>
      <c r="M31" s="42"/>
      <c r="N31" s="52"/>
      <c r="O31" s="53"/>
    </row>
    <row r="32" spans="2:22" x14ac:dyDescent="0.25">
      <c r="D32" s="55"/>
      <c r="G32" s="42"/>
      <c r="H32" s="52"/>
      <c r="I32" s="42"/>
      <c r="J32" s="52"/>
      <c r="K32" s="42"/>
      <c r="L32" s="52"/>
      <c r="M32" s="42"/>
      <c r="N32" s="52"/>
      <c r="O32" s="53"/>
    </row>
    <row r="33" spans="3:15" x14ac:dyDescent="0.25">
      <c r="D33" s="55"/>
      <c r="G33" s="42"/>
      <c r="H33" s="52"/>
      <c r="I33" s="42"/>
      <c r="J33" s="52"/>
      <c r="K33" s="42"/>
      <c r="L33" s="52"/>
      <c r="M33" s="42"/>
      <c r="N33" s="52"/>
      <c r="O33" s="53"/>
    </row>
    <row r="34" spans="3:15" x14ac:dyDescent="0.25">
      <c r="D34" s="55"/>
      <c r="G34" s="42"/>
      <c r="H34" s="52"/>
      <c r="I34" s="42"/>
      <c r="J34" s="52"/>
      <c r="K34" s="42"/>
      <c r="L34" s="52"/>
      <c r="M34" s="42"/>
      <c r="N34" s="52"/>
      <c r="O34" s="53"/>
    </row>
    <row r="35" spans="3:15" x14ac:dyDescent="0.25">
      <c r="D35" s="55"/>
      <c r="G35" s="39"/>
      <c r="H35" s="52"/>
      <c r="I35" s="39"/>
      <c r="J35" s="52"/>
      <c r="K35" s="39"/>
      <c r="L35" s="52"/>
      <c r="M35" s="39"/>
      <c r="N35" s="52"/>
      <c r="O35" s="75"/>
    </row>
    <row r="36" spans="3:15" x14ac:dyDescent="0.25">
      <c r="C36" s="56"/>
      <c r="D36" s="55"/>
    </row>
  </sheetData>
  <mergeCells count="10">
    <mergeCell ref="B2:O2"/>
    <mergeCell ref="B3:O3"/>
    <mergeCell ref="B4:B6"/>
    <mergeCell ref="O4:O6"/>
    <mergeCell ref="C4:D5"/>
    <mergeCell ref="E4:F5"/>
    <mergeCell ref="G4:H5"/>
    <mergeCell ref="M4:N5"/>
    <mergeCell ref="I4:J5"/>
    <mergeCell ref="K4:L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M25"/>
  <sheetViews>
    <sheetView topLeftCell="A3" zoomScale="80" zoomScaleNormal="80" workbookViewId="0">
      <selection activeCell="I18" sqref="I18"/>
    </sheetView>
  </sheetViews>
  <sheetFormatPr defaultColWidth="9.140625" defaultRowHeight="15" x14ac:dyDescent="0.25"/>
  <cols>
    <col min="1" max="1" width="9.140625" style="38"/>
    <col min="2" max="2" width="31" style="38" customWidth="1"/>
    <col min="3" max="12" width="11.85546875" style="38" customWidth="1"/>
    <col min="13" max="13" width="9.140625" style="199"/>
    <col min="14" max="16384" width="9.140625" style="38"/>
  </cols>
  <sheetData>
    <row r="1" spans="2:13" ht="15.75" thickBot="1" x14ac:dyDescent="0.3"/>
    <row r="2" spans="2:13" ht="25.15" customHeight="1" thickTop="1" thickBot="1" x14ac:dyDescent="0.3">
      <c r="B2" s="208" t="s">
        <v>130</v>
      </c>
      <c r="C2" s="227"/>
      <c r="D2" s="227"/>
      <c r="E2" s="227"/>
      <c r="F2" s="227"/>
      <c r="G2" s="227"/>
      <c r="H2" s="227"/>
      <c r="I2" s="227"/>
      <c r="J2" s="209"/>
      <c r="K2" s="209"/>
      <c r="L2" s="210"/>
    </row>
    <row r="3" spans="2:13" ht="25.15" customHeight="1" thickTop="1" thickBot="1" x14ac:dyDescent="0.3">
      <c r="B3" s="211" t="s">
        <v>2</v>
      </c>
      <c r="C3" s="228" t="s">
        <v>20</v>
      </c>
      <c r="D3" s="229"/>
      <c r="E3" s="229"/>
      <c r="F3" s="229"/>
      <c r="G3" s="229"/>
      <c r="H3" s="229"/>
      <c r="I3" s="229"/>
      <c r="J3" s="230"/>
      <c r="K3" s="230"/>
      <c r="L3" s="231"/>
    </row>
    <row r="4" spans="2:13" ht="25.15" customHeight="1" thickTop="1" x14ac:dyDescent="0.25">
      <c r="B4" s="212"/>
      <c r="C4" s="217" t="s">
        <v>21</v>
      </c>
      <c r="D4" s="218"/>
      <c r="E4" s="221" t="s">
        <v>80</v>
      </c>
      <c r="F4" s="218"/>
      <c r="G4" s="221" t="s">
        <v>81</v>
      </c>
      <c r="H4" s="218"/>
      <c r="I4" s="223" t="s">
        <v>22</v>
      </c>
      <c r="J4" s="223"/>
      <c r="K4" s="232" t="s">
        <v>19</v>
      </c>
      <c r="L4" s="233"/>
    </row>
    <row r="5" spans="2:13" ht="25.15" customHeight="1" thickBot="1" x14ac:dyDescent="0.3">
      <c r="B5" s="213"/>
      <c r="C5" s="174" t="s">
        <v>3</v>
      </c>
      <c r="D5" s="175" t="s">
        <v>4</v>
      </c>
      <c r="E5" s="176" t="s">
        <v>3</v>
      </c>
      <c r="F5" s="175" t="s">
        <v>4</v>
      </c>
      <c r="G5" s="176" t="s">
        <v>3</v>
      </c>
      <c r="H5" s="175" t="s">
        <v>4</v>
      </c>
      <c r="I5" s="176" t="s">
        <v>3</v>
      </c>
      <c r="J5" s="177" t="s">
        <v>4</v>
      </c>
      <c r="K5" s="174" t="s">
        <v>3</v>
      </c>
      <c r="L5" s="178" t="s">
        <v>4</v>
      </c>
    </row>
    <row r="6" spans="2:13" ht="35.1" customHeight="1" thickTop="1" thickBot="1" x14ac:dyDescent="0.3">
      <c r="B6" s="90" t="s">
        <v>5</v>
      </c>
      <c r="C6" s="91">
        <v>1381</v>
      </c>
      <c r="D6" s="92">
        <v>0.6840019811788014</v>
      </c>
      <c r="E6" s="93">
        <v>2535</v>
      </c>
      <c r="F6" s="92">
        <v>0.53357187960429386</v>
      </c>
      <c r="G6" s="93">
        <v>177</v>
      </c>
      <c r="H6" s="92">
        <v>0.59595959595959591</v>
      </c>
      <c r="I6" s="93">
        <v>2</v>
      </c>
      <c r="J6" s="94">
        <v>0.33333333333333331</v>
      </c>
      <c r="K6" s="91">
        <v>4095</v>
      </c>
      <c r="L6" s="109">
        <v>0.57896225081295061</v>
      </c>
      <c r="M6" s="200" t="s">
        <v>55</v>
      </c>
    </row>
    <row r="7" spans="2:13" ht="21.95" customHeight="1" thickTop="1" x14ac:dyDescent="0.25">
      <c r="B7" s="96" t="s">
        <v>6</v>
      </c>
      <c r="C7" s="110">
        <v>131</v>
      </c>
      <c r="D7" s="98">
        <v>6.4883605745418529E-2</v>
      </c>
      <c r="E7" s="111">
        <v>540</v>
      </c>
      <c r="F7" s="98">
        <v>0.11366028204588507</v>
      </c>
      <c r="G7" s="111">
        <v>27</v>
      </c>
      <c r="H7" s="98">
        <v>9.0909090909090912E-2</v>
      </c>
      <c r="I7" s="111">
        <v>1</v>
      </c>
      <c r="J7" s="100">
        <v>0.16666666666666666</v>
      </c>
      <c r="K7" s="110">
        <v>699</v>
      </c>
      <c r="L7" s="112">
        <v>9.8826523398840668E-2</v>
      </c>
      <c r="M7" s="200" t="s">
        <v>56</v>
      </c>
    </row>
    <row r="8" spans="2:13" ht="21.95" customHeight="1" x14ac:dyDescent="0.25">
      <c r="B8" s="102" t="s">
        <v>7</v>
      </c>
      <c r="C8" s="110">
        <v>51</v>
      </c>
      <c r="D8" s="98">
        <v>2.5260029717682021E-2</v>
      </c>
      <c r="E8" s="111">
        <v>159</v>
      </c>
      <c r="F8" s="98">
        <v>3.3466638602399498E-2</v>
      </c>
      <c r="G8" s="111">
        <v>11</v>
      </c>
      <c r="H8" s="98">
        <v>3.7037037037037035E-2</v>
      </c>
      <c r="I8" s="111">
        <v>1</v>
      </c>
      <c r="J8" s="100">
        <v>0.16666666666666666</v>
      </c>
      <c r="K8" s="110">
        <v>222</v>
      </c>
      <c r="L8" s="112">
        <v>3.1386964512936516E-2</v>
      </c>
      <c r="M8" s="200" t="s">
        <v>57</v>
      </c>
    </row>
    <row r="9" spans="2:13" ht="21.95" customHeight="1" x14ac:dyDescent="0.25">
      <c r="B9" s="102" t="s">
        <v>8</v>
      </c>
      <c r="C9" s="110">
        <v>136</v>
      </c>
      <c r="D9" s="98">
        <v>6.7360079247152052E-2</v>
      </c>
      <c r="E9" s="111">
        <v>408</v>
      </c>
      <c r="F9" s="98">
        <v>8.5876657545779833E-2</v>
      </c>
      <c r="G9" s="111">
        <v>21</v>
      </c>
      <c r="H9" s="98">
        <v>7.0707070707070704E-2</v>
      </c>
      <c r="I9" s="111">
        <v>1</v>
      </c>
      <c r="J9" s="100">
        <v>0.16666666666666666</v>
      </c>
      <c r="K9" s="110">
        <v>566</v>
      </c>
      <c r="L9" s="112">
        <v>8.0022621235685001E-2</v>
      </c>
      <c r="M9" s="200" t="s">
        <v>58</v>
      </c>
    </row>
    <row r="10" spans="2:13" ht="21.95" customHeight="1" x14ac:dyDescent="0.25">
      <c r="B10" s="102" t="s">
        <v>9</v>
      </c>
      <c r="C10" s="110">
        <v>44</v>
      </c>
      <c r="D10" s="98">
        <v>2.1792966815255076E-2</v>
      </c>
      <c r="E10" s="111">
        <v>165</v>
      </c>
      <c r="F10" s="98">
        <v>3.4729530625131552E-2</v>
      </c>
      <c r="G10" s="111">
        <v>8</v>
      </c>
      <c r="H10" s="98">
        <v>2.6936026936026935E-2</v>
      </c>
      <c r="I10" s="111">
        <v>0</v>
      </c>
      <c r="J10" s="100">
        <v>0</v>
      </c>
      <c r="K10" s="110">
        <v>217</v>
      </c>
      <c r="L10" s="112">
        <v>3.0680050897780291E-2</v>
      </c>
      <c r="M10" s="200" t="s">
        <v>59</v>
      </c>
    </row>
    <row r="11" spans="2:13" ht="21.95" customHeight="1" thickBot="1" x14ac:dyDescent="0.3">
      <c r="B11" s="102" t="s">
        <v>10</v>
      </c>
      <c r="C11" s="110">
        <v>95</v>
      </c>
      <c r="D11" s="98">
        <v>4.7052996532937097E-2</v>
      </c>
      <c r="E11" s="111">
        <v>240</v>
      </c>
      <c r="F11" s="98">
        <v>5.0515680909282254E-2</v>
      </c>
      <c r="G11" s="111">
        <v>5</v>
      </c>
      <c r="H11" s="98">
        <v>1.6835016835016835E-2</v>
      </c>
      <c r="I11" s="111">
        <v>0</v>
      </c>
      <c r="J11" s="100">
        <v>0</v>
      </c>
      <c r="K11" s="110">
        <v>340</v>
      </c>
      <c r="L11" s="112">
        <v>4.8070125830623499E-2</v>
      </c>
      <c r="M11" s="200" t="s">
        <v>60</v>
      </c>
    </row>
    <row r="12" spans="2:13" ht="35.1" customHeight="1" thickTop="1" thickBot="1" x14ac:dyDescent="0.3">
      <c r="B12" s="90" t="s">
        <v>11</v>
      </c>
      <c r="C12" s="91">
        <v>457</v>
      </c>
      <c r="D12" s="92">
        <v>0.22634967805844478</v>
      </c>
      <c r="E12" s="93">
        <v>1512</v>
      </c>
      <c r="F12" s="92">
        <v>0.31824878972847825</v>
      </c>
      <c r="G12" s="93">
        <v>72</v>
      </c>
      <c r="H12" s="92">
        <v>0.2424242424242424</v>
      </c>
      <c r="I12" s="93">
        <v>3</v>
      </c>
      <c r="J12" s="94">
        <v>0.5</v>
      </c>
      <c r="K12" s="91">
        <v>2044</v>
      </c>
      <c r="L12" s="109">
        <v>0.28898628587586594</v>
      </c>
      <c r="M12" s="201"/>
    </row>
    <row r="13" spans="2:13" ht="21.95" customHeight="1" thickTop="1" x14ac:dyDescent="0.25">
      <c r="B13" s="102" t="s">
        <v>12</v>
      </c>
      <c r="C13" s="110">
        <v>9</v>
      </c>
      <c r="D13" s="98">
        <v>4.4576523031203564E-3</v>
      </c>
      <c r="E13" s="111">
        <v>46</v>
      </c>
      <c r="F13" s="98">
        <v>9.6821721742790991E-3</v>
      </c>
      <c r="G13" s="111">
        <v>1</v>
      </c>
      <c r="H13" s="98">
        <v>3.3670033670033669E-3</v>
      </c>
      <c r="I13" s="111">
        <v>0</v>
      </c>
      <c r="J13" s="100">
        <v>0</v>
      </c>
      <c r="K13" s="110">
        <v>56</v>
      </c>
      <c r="L13" s="112">
        <v>7.9174324897497532E-3</v>
      </c>
      <c r="M13" s="200" t="s">
        <v>61</v>
      </c>
    </row>
    <row r="14" spans="2:13" ht="21.95" customHeight="1" x14ac:dyDescent="0.25">
      <c r="B14" s="102" t="s">
        <v>13</v>
      </c>
      <c r="C14" s="110">
        <v>62</v>
      </c>
      <c r="D14" s="98">
        <v>3.0708271421495788E-2</v>
      </c>
      <c r="E14" s="111">
        <v>252</v>
      </c>
      <c r="F14" s="98">
        <v>5.3041464954746369E-2</v>
      </c>
      <c r="G14" s="111">
        <v>18</v>
      </c>
      <c r="H14" s="98">
        <v>6.0606060606060608E-2</v>
      </c>
      <c r="I14" s="111">
        <v>1</v>
      </c>
      <c r="J14" s="100">
        <v>0.16666666666666666</v>
      </c>
      <c r="K14" s="110">
        <v>333</v>
      </c>
      <c r="L14" s="112">
        <v>4.7080446769404781E-2</v>
      </c>
      <c r="M14" s="200" t="s">
        <v>62</v>
      </c>
    </row>
    <row r="15" spans="2:13" ht="21.95" customHeight="1" x14ac:dyDescent="0.25">
      <c r="B15" s="102" t="s">
        <v>14</v>
      </c>
      <c r="C15" s="110">
        <v>68</v>
      </c>
      <c r="D15" s="98">
        <v>3.3680039623576026E-2</v>
      </c>
      <c r="E15" s="111">
        <v>257</v>
      </c>
      <c r="F15" s="98">
        <v>5.4093874973689747E-2</v>
      </c>
      <c r="G15" s="111">
        <v>17</v>
      </c>
      <c r="H15" s="98">
        <v>5.7239057239057242E-2</v>
      </c>
      <c r="I15" s="111">
        <v>0</v>
      </c>
      <c r="J15" s="100">
        <v>0</v>
      </c>
      <c r="K15" s="110">
        <v>342</v>
      </c>
      <c r="L15" s="112">
        <v>4.8352891276685989E-2</v>
      </c>
      <c r="M15" s="200" t="s">
        <v>63</v>
      </c>
    </row>
    <row r="16" spans="2:13" ht="21.95" customHeight="1" x14ac:dyDescent="0.25">
      <c r="B16" s="102" t="s">
        <v>15</v>
      </c>
      <c r="C16" s="110">
        <v>12</v>
      </c>
      <c r="D16" s="98">
        <v>5.9435364041604752E-3</v>
      </c>
      <c r="E16" s="111">
        <v>35</v>
      </c>
      <c r="F16" s="98">
        <v>7.3668701326036626E-3</v>
      </c>
      <c r="G16" s="111">
        <v>6</v>
      </c>
      <c r="H16" s="98">
        <v>2.0202020202020204E-2</v>
      </c>
      <c r="I16" s="111">
        <v>0</v>
      </c>
      <c r="J16" s="100">
        <v>0</v>
      </c>
      <c r="K16" s="110">
        <v>53</v>
      </c>
      <c r="L16" s="112">
        <v>7.4932843206560159E-3</v>
      </c>
      <c r="M16" s="200" t="s">
        <v>64</v>
      </c>
    </row>
    <row r="17" spans="2:13" ht="21.95" customHeight="1" thickBot="1" x14ac:dyDescent="0.3">
      <c r="B17" s="96" t="s">
        <v>16</v>
      </c>
      <c r="C17" s="110">
        <v>30</v>
      </c>
      <c r="D17" s="98">
        <v>1.4858841010401188E-2</v>
      </c>
      <c r="E17" s="111">
        <v>114</v>
      </c>
      <c r="F17" s="98">
        <v>2.3994948431909073E-2</v>
      </c>
      <c r="G17" s="111">
        <v>6</v>
      </c>
      <c r="H17" s="98">
        <v>2.0202020202020204E-2</v>
      </c>
      <c r="I17" s="111">
        <v>0</v>
      </c>
      <c r="J17" s="100">
        <v>0</v>
      </c>
      <c r="K17" s="110">
        <v>150</v>
      </c>
      <c r="L17" s="112">
        <v>2.1207408454686837E-2</v>
      </c>
      <c r="M17" s="200" t="s">
        <v>65</v>
      </c>
    </row>
    <row r="18" spans="2:13" ht="35.1" customHeight="1" thickTop="1" thickBot="1" x14ac:dyDescent="0.3">
      <c r="B18" s="90" t="s">
        <v>17</v>
      </c>
      <c r="C18" s="91">
        <v>181</v>
      </c>
      <c r="D18" s="92">
        <v>8.9648340762753853E-2</v>
      </c>
      <c r="E18" s="93">
        <v>704</v>
      </c>
      <c r="F18" s="92">
        <v>0.14817933066722794</v>
      </c>
      <c r="G18" s="93">
        <v>48</v>
      </c>
      <c r="H18" s="92">
        <v>0.1616161616161616</v>
      </c>
      <c r="I18" s="93">
        <v>1</v>
      </c>
      <c r="J18" s="94">
        <v>0.16666666666666666</v>
      </c>
      <c r="K18" s="91">
        <v>934</v>
      </c>
      <c r="L18" s="109">
        <v>0.13205146331118336</v>
      </c>
    </row>
    <row r="19" spans="2:13" ht="21.95" customHeight="1" thickTop="1" thickBot="1" x14ac:dyDescent="0.3">
      <c r="B19" s="103" t="s">
        <v>19</v>
      </c>
      <c r="C19" s="113">
        <v>2019</v>
      </c>
      <c r="D19" s="105">
        <v>1</v>
      </c>
      <c r="E19" s="114">
        <v>4751</v>
      </c>
      <c r="F19" s="105">
        <v>1</v>
      </c>
      <c r="G19" s="114">
        <v>297</v>
      </c>
      <c r="H19" s="105">
        <v>1</v>
      </c>
      <c r="I19" s="114">
        <v>6</v>
      </c>
      <c r="J19" s="107">
        <v>0.99999999999999989</v>
      </c>
      <c r="K19" s="113">
        <v>7073</v>
      </c>
      <c r="L19" s="115">
        <v>0.99999999999999989</v>
      </c>
      <c r="M19" s="202" t="s">
        <v>67</v>
      </c>
    </row>
    <row r="20" spans="2:13" ht="16.5" thickTop="1" thickBot="1" x14ac:dyDescent="0.3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2:13" ht="15.75" thickTop="1" x14ac:dyDescent="0.25">
      <c r="B21" s="164" t="s">
        <v>108</v>
      </c>
      <c r="C21" s="165"/>
      <c r="D21" s="51"/>
      <c r="E21" s="51"/>
      <c r="F21" s="51"/>
      <c r="G21" s="51"/>
      <c r="H21" s="51"/>
      <c r="I21" s="51"/>
      <c r="J21" s="51"/>
      <c r="K21" s="59"/>
      <c r="L21" s="51"/>
    </row>
    <row r="22" spans="2:13" ht="15.75" thickBot="1" x14ac:dyDescent="0.3">
      <c r="B22" s="166" t="s">
        <v>109</v>
      </c>
      <c r="C22" s="167"/>
      <c r="D22" s="51"/>
      <c r="E22" s="51"/>
      <c r="F22" s="51"/>
      <c r="G22" s="51"/>
      <c r="H22" s="51"/>
      <c r="I22" s="51"/>
      <c r="J22" s="51"/>
      <c r="K22" s="59"/>
      <c r="L22" s="51"/>
    </row>
    <row r="23" spans="2:13" ht="15.75" thickTop="1" x14ac:dyDescent="0.2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2:13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3" x14ac:dyDescent="0.25">
      <c r="B25" s="63"/>
      <c r="C25" s="80"/>
      <c r="D25" s="80"/>
      <c r="E25" s="80"/>
      <c r="F25" s="80"/>
      <c r="G25" s="80"/>
      <c r="H25" s="63"/>
      <c r="I25" s="63"/>
      <c r="J25" s="63"/>
      <c r="K25" s="63"/>
      <c r="L25" s="63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Y32"/>
  <sheetViews>
    <sheetView topLeftCell="A3" zoomScale="70" zoomScaleNormal="70" workbookViewId="0">
      <selection activeCell="C8" sqref="C8:X21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24" width="13.7109375" style="38" customWidth="1"/>
    <col min="25" max="25" width="9.140625" style="199"/>
    <col min="26" max="16384" width="9.140625" style="38"/>
  </cols>
  <sheetData>
    <row r="1" spans="2:25" ht="15.75" thickBot="1" x14ac:dyDescent="0.3"/>
    <row r="2" spans="2:25" ht="25.15" customHeight="1" thickTop="1" thickBot="1" x14ac:dyDescent="0.3">
      <c r="B2" s="208" t="s">
        <v>131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39"/>
    </row>
    <row r="3" spans="2:25" ht="25.15" customHeight="1" thickTop="1" thickBot="1" x14ac:dyDescent="0.3">
      <c r="B3" s="211" t="s">
        <v>2</v>
      </c>
      <c r="C3" s="242" t="s">
        <v>24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 t="s">
        <v>19</v>
      </c>
      <c r="X3" s="245"/>
    </row>
    <row r="4" spans="2:25" ht="25.15" customHeight="1" thickTop="1" thickBot="1" x14ac:dyDescent="0.3">
      <c r="B4" s="240"/>
      <c r="C4" s="242" t="s">
        <v>25</v>
      </c>
      <c r="D4" s="243"/>
      <c r="E4" s="243"/>
      <c r="F4" s="243"/>
      <c r="G4" s="243"/>
      <c r="H4" s="243"/>
      <c r="I4" s="243"/>
      <c r="J4" s="243"/>
      <c r="K4" s="230"/>
      <c r="L4" s="231"/>
      <c r="M4" s="242" t="s">
        <v>26</v>
      </c>
      <c r="N4" s="243"/>
      <c r="O4" s="243"/>
      <c r="P4" s="243"/>
      <c r="Q4" s="243"/>
      <c r="R4" s="243"/>
      <c r="S4" s="243"/>
      <c r="T4" s="243"/>
      <c r="U4" s="230"/>
      <c r="V4" s="231"/>
      <c r="W4" s="246"/>
      <c r="X4" s="247"/>
    </row>
    <row r="5" spans="2:25" ht="25.15" customHeight="1" thickTop="1" thickBot="1" x14ac:dyDescent="0.3">
      <c r="B5" s="240"/>
      <c r="C5" s="242" t="s">
        <v>20</v>
      </c>
      <c r="D5" s="243"/>
      <c r="E5" s="243"/>
      <c r="F5" s="243"/>
      <c r="G5" s="243"/>
      <c r="H5" s="243"/>
      <c r="I5" s="243"/>
      <c r="J5" s="248"/>
      <c r="K5" s="234" t="s">
        <v>19</v>
      </c>
      <c r="L5" s="249"/>
      <c r="M5" s="242" t="s">
        <v>20</v>
      </c>
      <c r="N5" s="243"/>
      <c r="O5" s="243"/>
      <c r="P5" s="243"/>
      <c r="Q5" s="243"/>
      <c r="R5" s="243"/>
      <c r="S5" s="243"/>
      <c r="T5" s="252"/>
      <c r="U5" s="234" t="s">
        <v>19</v>
      </c>
      <c r="V5" s="249"/>
      <c r="W5" s="246"/>
      <c r="X5" s="247"/>
    </row>
    <row r="6" spans="2:25" ht="25.15" customHeight="1" thickTop="1" x14ac:dyDescent="0.25">
      <c r="B6" s="240"/>
      <c r="C6" s="234" t="s">
        <v>21</v>
      </c>
      <c r="D6" s="235"/>
      <c r="E6" s="236" t="s">
        <v>80</v>
      </c>
      <c r="F6" s="235"/>
      <c r="G6" s="236" t="s">
        <v>81</v>
      </c>
      <c r="H6" s="235"/>
      <c r="I6" s="237" t="s">
        <v>22</v>
      </c>
      <c r="J6" s="238"/>
      <c r="K6" s="250"/>
      <c r="L6" s="251"/>
      <c r="M6" s="234" t="s">
        <v>21</v>
      </c>
      <c r="N6" s="235"/>
      <c r="O6" s="236" t="s">
        <v>80</v>
      </c>
      <c r="P6" s="235"/>
      <c r="Q6" s="236" t="s">
        <v>81</v>
      </c>
      <c r="R6" s="235"/>
      <c r="S6" s="237" t="s">
        <v>22</v>
      </c>
      <c r="T6" s="238"/>
      <c r="U6" s="250"/>
      <c r="V6" s="251"/>
      <c r="W6" s="246"/>
      <c r="X6" s="247"/>
    </row>
    <row r="7" spans="2:25" ht="25.15" customHeight="1" thickBot="1" x14ac:dyDescent="0.3">
      <c r="B7" s="241"/>
      <c r="C7" s="179" t="s">
        <v>3</v>
      </c>
      <c r="D7" s="180" t="s">
        <v>4</v>
      </c>
      <c r="E7" s="181" t="s">
        <v>3</v>
      </c>
      <c r="F7" s="180" t="s">
        <v>4</v>
      </c>
      <c r="G7" s="181" t="s">
        <v>3</v>
      </c>
      <c r="H7" s="180" t="s">
        <v>4</v>
      </c>
      <c r="I7" s="181" t="s">
        <v>3</v>
      </c>
      <c r="J7" s="182" t="s">
        <v>4</v>
      </c>
      <c r="K7" s="179" t="s">
        <v>3</v>
      </c>
      <c r="L7" s="183" t="s">
        <v>4</v>
      </c>
      <c r="M7" s="179" t="s">
        <v>3</v>
      </c>
      <c r="N7" s="180" t="s">
        <v>4</v>
      </c>
      <c r="O7" s="181" t="s">
        <v>3</v>
      </c>
      <c r="P7" s="180" t="s">
        <v>4</v>
      </c>
      <c r="Q7" s="181" t="s">
        <v>3</v>
      </c>
      <c r="R7" s="180" t="s">
        <v>4</v>
      </c>
      <c r="S7" s="181" t="s">
        <v>3</v>
      </c>
      <c r="T7" s="182" t="s">
        <v>4</v>
      </c>
      <c r="U7" s="179" t="s">
        <v>3</v>
      </c>
      <c r="V7" s="183" t="s">
        <v>4</v>
      </c>
      <c r="W7" s="179" t="s">
        <v>3</v>
      </c>
      <c r="X7" s="183" t="s">
        <v>4</v>
      </c>
    </row>
    <row r="8" spans="2:25" ht="35.1" customHeight="1" thickTop="1" thickBot="1" x14ac:dyDescent="0.3">
      <c r="B8" s="90" t="s">
        <v>5</v>
      </c>
      <c r="C8" s="117">
        <v>952</v>
      </c>
      <c r="D8" s="118">
        <v>0.69641550841258226</v>
      </c>
      <c r="E8" s="119">
        <v>1558</v>
      </c>
      <c r="F8" s="118">
        <v>0.54361479413817171</v>
      </c>
      <c r="G8" s="119">
        <v>112</v>
      </c>
      <c r="H8" s="118">
        <v>0.64739884393063585</v>
      </c>
      <c r="I8" s="119">
        <v>1</v>
      </c>
      <c r="J8" s="120">
        <v>0.33333333333333331</v>
      </c>
      <c r="K8" s="91">
        <v>2623</v>
      </c>
      <c r="L8" s="109">
        <v>0.59491948287593555</v>
      </c>
      <c r="M8" s="117">
        <v>429</v>
      </c>
      <c r="N8" s="118">
        <v>0.65797546012269936</v>
      </c>
      <c r="O8" s="119">
        <v>977</v>
      </c>
      <c r="P8" s="118">
        <v>0.51830238726790456</v>
      </c>
      <c r="Q8" s="119">
        <v>65</v>
      </c>
      <c r="R8" s="118">
        <v>0.52419354838709675</v>
      </c>
      <c r="S8" s="119">
        <v>1</v>
      </c>
      <c r="T8" s="120">
        <v>0.33333333333333331</v>
      </c>
      <c r="U8" s="91">
        <v>1472</v>
      </c>
      <c r="V8" s="109">
        <v>0.55255255255255253</v>
      </c>
      <c r="W8" s="91">
        <v>4095</v>
      </c>
      <c r="X8" s="109">
        <v>0.57896225081295061</v>
      </c>
      <c r="Y8" s="200" t="s">
        <v>55</v>
      </c>
    </row>
    <row r="9" spans="2:25" ht="21.95" customHeight="1" thickTop="1" x14ac:dyDescent="0.25">
      <c r="B9" s="96" t="s">
        <v>6</v>
      </c>
      <c r="C9" s="110">
        <v>73</v>
      </c>
      <c r="D9" s="121">
        <v>5.3401609363569864E-2</v>
      </c>
      <c r="E9" s="111">
        <v>258</v>
      </c>
      <c r="F9" s="121">
        <v>9.002093510118632E-2</v>
      </c>
      <c r="G9" s="111">
        <v>11</v>
      </c>
      <c r="H9" s="121">
        <v>6.358381502890173E-2</v>
      </c>
      <c r="I9" s="111">
        <v>0</v>
      </c>
      <c r="J9" s="124">
        <v>0</v>
      </c>
      <c r="K9" s="123">
        <v>342</v>
      </c>
      <c r="L9" s="112">
        <v>7.7568609662054894E-2</v>
      </c>
      <c r="M9" s="110">
        <v>58</v>
      </c>
      <c r="N9" s="121">
        <v>8.8957055214723926E-2</v>
      </c>
      <c r="O9" s="111">
        <v>282</v>
      </c>
      <c r="P9" s="121">
        <v>0.14960212201591511</v>
      </c>
      <c r="Q9" s="111">
        <v>16</v>
      </c>
      <c r="R9" s="121">
        <v>0.12903225806451613</v>
      </c>
      <c r="S9" s="111">
        <v>1</v>
      </c>
      <c r="T9" s="124">
        <v>0.33333333333333331</v>
      </c>
      <c r="U9" s="123">
        <v>357</v>
      </c>
      <c r="V9" s="112">
        <v>0.134009009009009</v>
      </c>
      <c r="W9" s="123">
        <v>699</v>
      </c>
      <c r="X9" s="112">
        <v>9.8826523398840668E-2</v>
      </c>
      <c r="Y9" s="200" t="s">
        <v>56</v>
      </c>
    </row>
    <row r="10" spans="2:25" ht="21.95" customHeight="1" x14ac:dyDescent="0.25">
      <c r="B10" s="102" t="s">
        <v>7</v>
      </c>
      <c r="C10" s="110">
        <v>31</v>
      </c>
      <c r="D10" s="121">
        <v>2.2677395757132408E-2</v>
      </c>
      <c r="E10" s="111">
        <v>97</v>
      </c>
      <c r="F10" s="121">
        <v>3.3845080251221217E-2</v>
      </c>
      <c r="G10" s="111">
        <v>7</v>
      </c>
      <c r="H10" s="121">
        <v>4.046242774566474E-2</v>
      </c>
      <c r="I10" s="111">
        <v>1</v>
      </c>
      <c r="J10" s="124">
        <v>0.33333333333333331</v>
      </c>
      <c r="K10" s="123">
        <v>136</v>
      </c>
      <c r="L10" s="112">
        <v>3.0845996824676796E-2</v>
      </c>
      <c r="M10" s="110">
        <v>20</v>
      </c>
      <c r="N10" s="121">
        <v>3.0674846625766871E-2</v>
      </c>
      <c r="O10" s="111">
        <v>62</v>
      </c>
      <c r="P10" s="121">
        <v>3.2891246684350131E-2</v>
      </c>
      <c r="Q10" s="111">
        <v>4</v>
      </c>
      <c r="R10" s="121">
        <v>3.2258064516129031E-2</v>
      </c>
      <c r="S10" s="111">
        <v>0</v>
      </c>
      <c r="T10" s="124">
        <v>0</v>
      </c>
      <c r="U10" s="123">
        <v>86</v>
      </c>
      <c r="V10" s="112">
        <v>3.2282282282282283E-2</v>
      </c>
      <c r="W10" s="123">
        <v>222</v>
      </c>
      <c r="X10" s="112">
        <v>3.1386964512936516E-2</v>
      </c>
      <c r="Y10" s="200" t="s">
        <v>57</v>
      </c>
    </row>
    <row r="11" spans="2:25" ht="21.95" customHeight="1" x14ac:dyDescent="0.25">
      <c r="B11" s="102" t="s">
        <v>8</v>
      </c>
      <c r="C11" s="110">
        <v>90</v>
      </c>
      <c r="D11" s="121">
        <v>6.5837600585223116E-2</v>
      </c>
      <c r="E11" s="111">
        <v>236</v>
      </c>
      <c r="F11" s="121">
        <v>8.2344731332868112E-2</v>
      </c>
      <c r="G11" s="111">
        <v>12</v>
      </c>
      <c r="H11" s="121">
        <v>6.9364161849710976E-2</v>
      </c>
      <c r="I11" s="111">
        <v>1</v>
      </c>
      <c r="J11" s="124">
        <v>0.33333333333333331</v>
      </c>
      <c r="K11" s="123">
        <v>339</v>
      </c>
      <c r="L11" s="112">
        <v>7.6888183261510548E-2</v>
      </c>
      <c r="M11" s="110">
        <v>46</v>
      </c>
      <c r="N11" s="121">
        <v>7.0552147239263799E-2</v>
      </c>
      <c r="O11" s="111">
        <v>172</v>
      </c>
      <c r="P11" s="121">
        <v>9.1246684350132626E-2</v>
      </c>
      <c r="Q11" s="111">
        <v>9</v>
      </c>
      <c r="R11" s="121">
        <v>7.2580645161290328E-2</v>
      </c>
      <c r="S11" s="111">
        <v>0</v>
      </c>
      <c r="T11" s="124">
        <v>0</v>
      </c>
      <c r="U11" s="123">
        <v>227</v>
      </c>
      <c r="V11" s="112">
        <v>8.5210210210210205E-2</v>
      </c>
      <c r="W11" s="123">
        <v>566</v>
      </c>
      <c r="X11" s="112">
        <v>8.0022621235685001E-2</v>
      </c>
      <c r="Y11" s="200" t="s">
        <v>58</v>
      </c>
    </row>
    <row r="12" spans="2:25" ht="21.95" customHeight="1" x14ac:dyDescent="0.25">
      <c r="B12" s="102" t="s">
        <v>9</v>
      </c>
      <c r="C12" s="110">
        <v>30</v>
      </c>
      <c r="D12" s="121">
        <v>2.1945866861741038E-2</v>
      </c>
      <c r="E12" s="111">
        <v>105</v>
      </c>
      <c r="F12" s="121">
        <v>3.6636427076064203E-2</v>
      </c>
      <c r="G12" s="111">
        <v>5</v>
      </c>
      <c r="H12" s="121">
        <v>2.8901734104046242E-2</v>
      </c>
      <c r="I12" s="111">
        <v>0</v>
      </c>
      <c r="J12" s="124">
        <v>0</v>
      </c>
      <c r="K12" s="123">
        <v>140</v>
      </c>
      <c r="L12" s="112">
        <v>3.1753232025402589E-2</v>
      </c>
      <c r="M12" s="110">
        <v>14</v>
      </c>
      <c r="N12" s="121">
        <v>2.1472392638036811E-2</v>
      </c>
      <c r="O12" s="111">
        <v>60</v>
      </c>
      <c r="P12" s="121">
        <v>3.1830238726790451E-2</v>
      </c>
      <c r="Q12" s="111">
        <v>3</v>
      </c>
      <c r="R12" s="121">
        <v>2.4193548387096774E-2</v>
      </c>
      <c r="S12" s="111">
        <v>0</v>
      </c>
      <c r="T12" s="124">
        <v>0</v>
      </c>
      <c r="U12" s="123">
        <v>77</v>
      </c>
      <c r="V12" s="112">
        <v>2.8903903903903905E-2</v>
      </c>
      <c r="W12" s="123">
        <v>217</v>
      </c>
      <c r="X12" s="112">
        <v>3.0680050897780291E-2</v>
      </c>
      <c r="Y12" s="200" t="s">
        <v>59</v>
      </c>
    </row>
    <row r="13" spans="2:25" ht="21.95" customHeight="1" thickBot="1" x14ac:dyDescent="0.3">
      <c r="B13" s="102" t="s">
        <v>10</v>
      </c>
      <c r="C13" s="110">
        <v>57</v>
      </c>
      <c r="D13" s="121">
        <v>4.1697147037307973E-2</v>
      </c>
      <c r="E13" s="111">
        <v>142</v>
      </c>
      <c r="F13" s="121">
        <v>4.9546406140963013E-2</v>
      </c>
      <c r="G13" s="111">
        <v>3</v>
      </c>
      <c r="H13" s="121">
        <v>1.7341040462427744E-2</v>
      </c>
      <c r="I13" s="111">
        <v>0</v>
      </c>
      <c r="J13" s="124">
        <v>0</v>
      </c>
      <c r="K13" s="123">
        <v>202</v>
      </c>
      <c r="L13" s="112">
        <v>4.5815377636652305E-2</v>
      </c>
      <c r="M13" s="110">
        <v>38</v>
      </c>
      <c r="N13" s="121">
        <v>5.8282208588957052E-2</v>
      </c>
      <c r="O13" s="111">
        <v>98</v>
      </c>
      <c r="P13" s="121">
        <v>5.19893899204244E-2</v>
      </c>
      <c r="Q13" s="111">
        <v>2</v>
      </c>
      <c r="R13" s="121">
        <v>1.6129032258064516E-2</v>
      </c>
      <c r="S13" s="111">
        <v>0</v>
      </c>
      <c r="T13" s="124">
        <v>0</v>
      </c>
      <c r="U13" s="123">
        <v>138</v>
      </c>
      <c r="V13" s="112">
        <v>5.18018018018018E-2</v>
      </c>
      <c r="W13" s="123">
        <v>340</v>
      </c>
      <c r="X13" s="112">
        <v>4.8070125830623499E-2</v>
      </c>
      <c r="Y13" s="200" t="s">
        <v>60</v>
      </c>
    </row>
    <row r="14" spans="2:25" ht="35.1" customHeight="1" thickTop="1" thickBot="1" x14ac:dyDescent="0.3">
      <c r="B14" s="90" t="s">
        <v>11</v>
      </c>
      <c r="C14" s="117">
        <v>281</v>
      </c>
      <c r="D14" s="118">
        <v>0.20555961960497443</v>
      </c>
      <c r="E14" s="119">
        <v>838</v>
      </c>
      <c r="F14" s="118">
        <v>0.29239357990230291</v>
      </c>
      <c r="G14" s="119">
        <v>38</v>
      </c>
      <c r="H14" s="118">
        <v>0.21965317919075145</v>
      </c>
      <c r="I14" s="119">
        <v>2</v>
      </c>
      <c r="J14" s="120">
        <v>0.66666666666666663</v>
      </c>
      <c r="K14" s="91">
        <v>1159</v>
      </c>
      <c r="L14" s="109">
        <v>0.26287139941029714</v>
      </c>
      <c r="M14" s="117">
        <v>176</v>
      </c>
      <c r="N14" s="118">
        <v>0.26993865030674846</v>
      </c>
      <c r="O14" s="119">
        <v>674</v>
      </c>
      <c r="P14" s="118">
        <v>0.35755968169761271</v>
      </c>
      <c r="Q14" s="119">
        <v>34</v>
      </c>
      <c r="R14" s="118">
        <v>0.27419354838709675</v>
      </c>
      <c r="S14" s="119">
        <v>1</v>
      </c>
      <c r="T14" s="120">
        <v>0.33333333333333331</v>
      </c>
      <c r="U14" s="91">
        <v>885</v>
      </c>
      <c r="V14" s="109">
        <v>0.3322072072072072</v>
      </c>
      <c r="W14" s="91">
        <v>2044</v>
      </c>
      <c r="X14" s="109">
        <v>0.28898628587586594</v>
      </c>
      <c r="Y14" s="201"/>
    </row>
    <row r="15" spans="2:25" ht="21.95" customHeight="1" thickTop="1" x14ac:dyDescent="0.25">
      <c r="B15" s="102" t="s">
        <v>12</v>
      </c>
      <c r="C15" s="110">
        <v>6</v>
      </c>
      <c r="D15" s="121">
        <v>4.3891733723482075E-3</v>
      </c>
      <c r="E15" s="111">
        <v>30</v>
      </c>
      <c r="F15" s="121">
        <v>1.04675505931612E-2</v>
      </c>
      <c r="G15" s="111">
        <v>0</v>
      </c>
      <c r="H15" s="121">
        <v>0</v>
      </c>
      <c r="I15" s="111">
        <v>0</v>
      </c>
      <c r="J15" s="124">
        <v>0</v>
      </c>
      <c r="K15" s="123">
        <v>36</v>
      </c>
      <c r="L15" s="112">
        <v>8.1651168065320929E-3</v>
      </c>
      <c r="M15" s="110">
        <v>3</v>
      </c>
      <c r="N15" s="121">
        <v>4.601226993865031E-3</v>
      </c>
      <c r="O15" s="111">
        <v>16</v>
      </c>
      <c r="P15" s="121">
        <v>8.4880636604774528E-3</v>
      </c>
      <c r="Q15" s="111">
        <v>1</v>
      </c>
      <c r="R15" s="121">
        <v>8.0645161290322578E-3</v>
      </c>
      <c r="S15" s="111">
        <v>0</v>
      </c>
      <c r="T15" s="124">
        <v>0</v>
      </c>
      <c r="U15" s="123">
        <v>20</v>
      </c>
      <c r="V15" s="112">
        <v>7.5075075075075074E-3</v>
      </c>
      <c r="W15" s="123">
        <v>56</v>
      </c>
      <c r="X15" s="112">
        <v>7.9174324897497532E-3</v>
      </c>
      <c r="Y15" s="200" t="s">
        <v>61</v>
      </c>
    </row>
    <row r="16" spans="2:25" ht="21.95" customHeight="1" x14ac:dyDescent="0.25">
      <c r="B16" s="102" t="s">
        <v>13</v>
      </c>
      <c r="C16" s="110">
        <v>47</v>
      </c>
      <c r="D16" s="121">
        <v>3.4381858083394293E-2</v>
      </c>
      <c r="E16" s="111">
        <v>169</v>
      </c>
      <c r="F16" s="121">
        <v>5.8967201674808095E-2</v>
      </c>
      <c r="G16" s="111">
        <v>9</v>
      </c>
      <c r="H16" s="121">
        <v>5.2023121387283239E-2</v>
      </c>
      <c r="I16" s="111">
        <v>0</v>
      </c>
      <c r="J16" s="124">
        <v>0</v>
      </c>
      <c r="K16" s="123">
        <v>225</v>
      </c>
      <c r="L16" s="112">
        <v>5.1031980040825584E-2</v>
      </c>
      <c r="M16" s="110">
        <v>15</v>
      </c>
      <c r="N16" s="121">
        <v>2.3006134969325152E-2</v>
      </c>
      <c r="O16" s="111">
        <v>83</v>
      </c>
      <c r="P16" s="121">
        <v>4.4031830238726789E-2</v>
      </c>
      <c r="Q16" s="111">
        <v>9</v>
      </c>
      <c r="R16" s="121">
        <v>7.2580645161290328E-2</v>
      </c>
      <c r="S16" s="111">
        <v>1</v>
      </c>
      <c r="T16" s="124">
        <v>0.33333333333333331</v>
      </c>
      <c r="U16" s="123">
        <v>108</v>
      </c>
      <c r="V16" s="112">
        <v>4.0540540540540543E-2</v>
      </c>
      <c r="W16" s="123">
        <v>333</v>
      </c>
      <c r="X16" s="112">
        <v>4.7080446769404781E-2</v>
      </c>
      <c r="Y16" s="200" t="s">
        <v>62</v>
      </c>
    </row>
    <row r="17" spans="2:25" ht="21.95" customHeight="1" x14ac:dyDescent="0.25">
      <c r="B17" s="102" t="s">
        <v>14</v>
      </c>
      <c r="C17" s="110">
        <v>50</v>
      </c>
      <c r="D17" s="121">
        <v>3.6576444769568395E-2</v>
      </c>
      <c r="E17" s="111">
        <v>174</v>
      </c>
      <c r="F17" s="121">
        <v>6.0711793440334963E-2</v>
      </c>
      <c r="G17" s="111">
        <v>9</v>
      </c>
      <c r="H17" s="121">
        <v>5.2023121387283239E-2</v>
      </c>
      <c r="I17" s="111">
        <v>0</v>
      </c>
      <c r="J17" s="124">
        <v>0</v>
      </c>
      <c r="K17" s="123">
        <v>233</v>
      </c>
      <c r="L17" s="112">
        <v>5.2846450442277162E-2</v>
      </c>
      <c r="M17" s="110">
        <v>18</v>
      </c>
      <c r="N17" s="121">
        <v>2.7607361963190184E-2</v>
      </c>
      <c r="O17" s="111">
        <v>83</v>
      </c>
      <c r="P17" s="121">
        <v>4.4031830238726789E-2</v>
      </c>
      <c r="Q17" s="111">
        <v>8</v>
      </c>
      <c r="R17" s="121">
        <v>6.4516129032258063E-2</v>
      </c>
      <c r="S17" s="111">
        <v>0</v>
      </c>
      <c r="T17" s="124">
        <v>0</v>
      </c>
      <c r="U17" s="123">
        <v>109</v>
      </c>
      <c r="V17" s="112">
        <v>4.0915915915915917E-2</v>
      </c>
      <c r="W17" s="123">
        <v>342</v>
      </c>
      <c r="X17" s="112">
        <v>4.8352891276685989E-2</v>
      </c>
      <c r="Y17" s="200" t="s">
        <v>63</v>
      </c>
    </row>
    <row r="18" spans="2:25" ht="21.95" customHeight="1" x14ac:dyDescent="0.25">
      <c r="B18" s="102" t="s">
        <v>15</v>
      </c>
      <c r="C18" s="110">
        <v>9</v>
      </c>
      <c r="D18" s="121">
        <v>6.5837600585223113E-3</v>
      </c>
      <c r="E18" s="111">
        <v>23</v>
      </c>
      <c r="F18" s="121">
        <v>8.0251221214235873E-3</v>
      </c>
      <c r="G18" s="111">
        <v>4</v>
      </c>
      <c r="H18" s="121">
        <v>2.3121387283236993E-2</v>
      </c>
      <c r="I18" s="111">
        <v>0</v>
      </c>
      <c r="J18" s="124">
        <v>0</v>
      </c>
      <c r="K18" s="123">
        <v>36</v>
      </c>
      <c r="L18" s="112">
        <v>8.1651168065320929E-3</v>
      </c>
      <c r="M18" s="110">
        <v>3</v>
      </c>
      <c r="N18" s="121">
        <v>4.601226993865031E-3</v>
      </c>
      <c r="O18" s="111">
        <v>12</v>
      </c>
      <c r="P18" s="121">
        <v>6.36604774535809E-3</v>
      </c>
      <c r="Q18" s="111">
        <v>2</v>
      </c>
      <c r="R18" s="121">
        <v>1.6129032258064516E-2</v>
      </c>
      <c r="S18" s="111">
        <v>0</v>
      </c>
      <c r="T18" s="124">
        <v>0</v>
      </c>
      <c r="U18" s="123">
        <v>17</v>
      </c>
      <c r="V18" s="112">
        <v>6.3813813813813815E-3</v>
      </c>
      <c r="W18" s="123">
        <v>53</v>
      </c>
      <c r="X18" s="112">
        <v>7.4932843206560159E-3</v>
      </c>
      <c r="Y18" s="200" t="s">
        <v>64</v>
      </c>
    </row>
    <row r="19" spans="2:25" ht="21.95" customHeight="1" thickBot="1" x14ac:dyDescent="0.3">
      <c r="B19" s="96" t="s">
        <v>16</v>
      </c>
      <c r="C19" s="110">
        <v>22</v>
      </c>
      <c r="D19" s="121">
        <v>1.6093635698610095E-2</v>
      </c>
      <c r="E19" s="111">
        <v>74</v>
      </c>
      <c r="F19" s="121">
        <v>2.5819958129797628E-2</v>
      </c>
      <c r="G19" s="111">
        <v>1</v>
      </c>
      <c r="H19" s="121">
        <v>5.7803468208092483E-3</v>
      </c>
      <c r="I19" s="111">
        <v>0</v>
      </c>
      <c r="J19" s="124">
        <v>0</v>
      </c>
      <c r="K19" s="123">
        <v>97</v>
      </c>
      <c r="L19" s="112">
        <v>2.2000453617600363E-2</v>
      </c>
      <c r="M19" s="110">
        <v>8</v>
      </c>
      <c r="N19" s="121">
        <v>1.2269938650306749E-2</v>
      </c>
      <c r="O19" s="111">
        <v>40</v>
      </c>
      <c r="P19" s="121">
        <v>2.1220159151193633E-2</v>
      </c>
      <c r="Q19" s="111">
        <v>5</v>
      </c>
      <c r="R19" s="121">
        <v>4.0322580645161289E-2</v>
      </c>
      <c r="S19" s="111">
        <v>0</v>
      </c>
      <c r="T19" s="124">
        <v>0</v>
      </c>
      <c r="U19" s="123">
        <v>53</v>
      </c>
      <c r="V19" s="112">
        <v>1.9894894894894894E-2</v>
      </c>
      <c r="W19" s="123">
        <v>150</v>
      </c>
      <c r="X19" s="112">
        <v>2.1207408454686837E-2</v>
      </c>
      <c r="Y19" s="200" t="s">
        <v>65</v>
      </c>
    </row>
    <row r="20" spans="2:25" ht="35.1" customHeight="1" thickTop="1" thickBot="1" x14ac:dyDescent="0.3">
      <c r="B20" s="90" t="s">
        <v>17</v>
      </c>
      <c r="C20" s="117">
        <v>134</v>
      </c>
      <c r="D20" s="118">
        <v>9.8024871982443293E-2</v>
      </c>
      <c r="E20" s="119">
        <v>470</v>
      </c>
      <c r="F20" s="118">
        <v>0.16399162595952546</v>
      </c>
      <c r="G20" s="119">
        <v>23</v>
      </c>
      <c r="H20" s="118">
        <v>0.13294797687861271</v>
      </c>
      <c r="I20" s="119">
        <v>0</v>
      </c>
      <c r="J20" s="120">
        <v>0</v>
      </c>
      <c r="K20" s="91">
        <v>627</v>
      </c>
      <c r="L20" s="109">
        <v>0.14220911771376729</v>
      </c>
      <c r="M20" s="117">
        <v>47</v>
      </c>
      <c r="N20" s="118">
        <v>7.2085889570552147E-2</v>
      </c>
      <c r="O20" s="119">
        <v>234</v>
      </c>
      <c r="P20" s="118">
        <v>0.12413793103448276</v>
      </c>
      <c r="Q20" s="119">
        <v>25</v>
      </c>
      <c r="R20" s="118">
        <v>0.20161290322580647</v>
      </c>
      <c r="S20" s="119">
        <v>1</v>
      </c>
      <c r="T20" s="120">
        <v>0.33333333333333331</v>
      </c>
      <c r="U20" s="91">
        <v>307</v>
      </c>
      <c r="V20" s="109">
        <v>0.11524024024024024</v>
      </c>
      <c r="W20" s="91">
        <v>934</v>
      </c>
      <c r="X20" s="109">
        <v>0.13205146331118336</v>
      </c>
    </row>
    <row r="21" spans="2:25" ht="21.95" customHeight="1" thickTop="1" thickBot="1" x14ac:dyDescent="0.3">
      <c r="B21" s="103" t="s">
        <v>19</v>
      </c>
      <c r="C21" s="113">
        <v>1367</v>
      </c>
      <c r="D21" s="125">
        <v>1</v>
      </c>
      <c r="E21" s="114">
        <v>2866</v>
      </c>
      <c r="F21" s="125">
        <v>1.0000000000000002</v>
      </c>
      <c r="G21" s="114">
        <v>173</v>
      </c>
      <c r="H21" s="125">
        <v>1</v>
      </c>
      <c r="I21" s="114">
        <v>3</v>
      </c>
      <c r="J21" s="127">
        <v>1</v>
      </c>
      <c r="K21" s="113">
        <v>4409</v>
      </c>
      <c r="L21" s="115">
        <v>1</v>
      </c>
      <c r="M21" s="113">
        <v>652</v>
      </c>
      <c r="N21" s="125">
        <v>1</v>
      </c>
      <c r="O21" s="114">
        <v>1885</v>
      </c>
      <c r="P21" s="125">
        <v>1</v>
      </c>
      <c r="Q21" s="114">
        <v>124</v>
      </c>
      <c r="R21" s="125">
        <v>1</v>
      </c>
      <c r="S21" s="114">
        <v>3</v>
      </c>
      <c r="T21" s="127">
        <v>1</v>
      </c>
      <c r="U21" s="113">
        <v>2664</v>
      </c>
      <c r="V21" s="115">
        <v>1</v>
      </c>
      <c r="W21" s="113">
        <v>7073</v>
      </c>
      <c r="X21" s="115">
        <v>0.99999999999999989</v>
      </c>
      <c r="Y21" s="202" t="s">
        <v>67</v>
      </c>
    </row>
    <row r="22" spans="2:25" ht="16.5" thickTop="1" thickBot="1" x14ac:dyDescent="0.3">
      <c r="B22" s="62"/>
      <c r="C22" s="63"/>
      <c r="D22" s="69"/>
      <c r="E22" s="63"/>
      <c r="F22" s="69"/>
      <c r="G22" s="63"/>
      <c r="H22" s="69"/>
      <c r="I22" s="69"/>
      <c r="J22" s="63"/>
      <c r="K22" s="64"/>
      <c r="L22" s="78"/>
      <c r="M22" s="63"/>
      <c r="N22" s="69"/>
      <c r="O22" s="63"/>
      <c r="P22" s="69"/>
      <c r="Q22" s="63"/>
      <c r="R22" s="69"/>
      <c r="S22" s="63"/>
      <c r="T22" s="69"/>
      <c r="U22" s="64"/>
      <c r="V22" s="78"/>
      <c r="W22" s="63"/>
      <c r="X22" s="63"/>
    </row>
    <row r="23" spans="2:25" ht="15.75" thickTop="1" x14ac:dyDescent="0.25">
      <c r="B23" s="164" t="s">
        <v>23</v>
      </c>
      <c r="C23" s="165"/>
      <c r="D23" s="69"/>
      <c r="E23" s="63"/>
      <c r="F23" s="69"/>
      <c r="G23" s="63"/>
      <c r="H23" s="69"/>
      <c r="I23" s="69"/>
      <c r="J23" s="63"/>
      <c r="K23" s="64"/>
      <c r="L23" s="78"/>
      <c r="M23" s="63"/>
      <c r="N23" s="69"/>
      <c r="O23" s="63"/>
      <c r="P23" s="69"/>
      <c r="Q23" s="63"/>
      <c r="R23" s="69"/>
      <c r="S23" s="63"/>
      <c r="T23" s="69"/>
      <c r="U23" s="64"/>
      <c r="V23" s="78"/>
      <c r="W23" s="77"/>
      <c r="X23" s="63"/>
    </row>
    <row r="24" spans="2:25" ht="15.75" thickBot="1" x14ac:dyDescent="0.3">
      <c r="B24" s="166" t="s">
        <v>79</v>
      </c>
      <c r="C24" s="167"/>
      <c r="D24" s="69"/>
      <c r="E24" s="63"/>
      <c r="F24" s="69"/>
      <c r="G24" s="63"/>
      <c r="H24" s="69"/>
      <c r="I24" s="69"/>
      <c r="J24" s="63"/>
      <c r="K24" s="64"/>
      <c r="L24" s="78"/>
      <c r="M24" s="63"/>
      <c r="N24" s="69"/>
      <c r="O24" s="63"/>
      <c r="P24" s="69"/>
      <c r="Q24" s="63"/>
      <c r="R24" s="69"/>
      <c r="S24" s="63"/>
      <c r="T24" s="69"/>
      <c r="U24" s="64"/>
      <c r="V24" s="78"/>
      <c r="W24" s="63"/>
      <c r="X24" s="63"/>
    </row>
    <row r="25" spans="2:25" ht="15.75" thickTop="1" x14ac:dyDescent="0.25">
      <c r="B25" s="65"/>
      <c r="C25" s="63"/>
      <c r="D25" s="69"/>
      <c r="E25" s="63"/>
      <c r="F25" s="69"/>
      <c r="G25" s="63"/>
      <c r="H25" s="69"/>
      <c r="I25" s="69"/>
      <c r="J25" s="63"/>
      <c r="K25" s="64"/>
      <c r="L25" s="78"/>
      <c r="M25" s="63"/>
      <c r="N25" s="69"/>
      <c r="O25" s="63"/>
      <c r="P25" s="69"/>
      <c r="Q25" s="63"/>
      <c r="R25" s="69"/>
      <c r="S25" s="63"/>
      <c r="T25" s="69"/>
      <c r="U25" s="64"/>
      <c r="V25" s="78"/>
      <c r="W25" s="63"/>
      <c r="X25" s="63"/>
    </row>
    <row r="26" spans="2:25" x14ac:dyDescent="0.25">
      <c r="B26" s="63"/>
      <c r="C26" s="63"/>
      <c r="D26" s="69"/>
      <c r="E26" s="63"/>
      <c r="F26" s="69"/>
      <c r="G26" s="63"/>
      <c r="H26" s="69"/>
      <c r="I26" s="69"/>
      <c r="J26" s="63"/>
      <c r="K26" s="64"/>
      <c r="L26" s="78"/>
      <c r="M26" s="63"/>
      <c r="N26" s="69"/>
      <c r="O26" s="63"/>
      <c r="P26" s="69"/>
      <c r="Q26" s="63"/>
      <c r="R26" s="69"/>
      <c r="S26" s="63"/>
      <c r="T26" s="69"/>
      <c r="U26" s="64"/>
      <c r="V26" s="78"/>
      <c r="W26" s="77"/>
      <c r="X26" s="63"/>
    </row>
    <row r="27" spans="2:25" x14ac:dyDescent="0.25"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3"/>
      <c r="N27" s="69"/>
      <c r="O27" s="63"/>
      <c r="P27" s="69"/>
      <c r="Q27" s="63"/>
      <c r="R27" s="69"/>
      <c r="S27" s="63"/>
      <c r="T27" s="69"/>
      <c r="U27" s="64"/>
      <c r="V27" s="78"/>
      <c r="W27" s="63"/>
      <c r="X27" s="63"/>
    </row>
    <row r="28" spans="2:25" x14ac:dyDescent="0.25"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4"/>
      <c r="M28" s="63"/>
      <c r="N28" s="69"/>
      <c r="O28" s="63"/>
      <c r="P28" s="69"/>
      <c r="Q28" s="63"/>
      <c r="R28" s="69"/>
      <c r="S28" s="63"/>
      <c r="T28" s="69"/>
      <c r="U28" s="64"/>
      <c r="V28" s="78"/>
      <c r="W28" s="63"/>
      <c r="X28" s="63"/>
    </row>
    <row r="29" spans="2:25" x14ac:dyDescent="0.2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78"/>
      <c r="W29" s="63"/>
      <c r="X29" s="63"/>
    </row>
    <row r="30" spans="2:25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5" x14ac:dyDescent="0.25">
      <c r="B31" s="63"/>
      <c r="C31" s="80"/>
      <c r="D31" s="63"/>
      <c r="E31" s="80"/>
      <c r="F31" s="63"/>
      <c r="G31" s="80"/>
      <c r="H31" s="63"/>
      <c r="I31" s="63"/>
      <c r="J31" s="80"/>
      <c r="K31" s="80"/>
      <c r="L31" s="63"/>
      <c r="M31" s="80"/>
      <c r="N31" s="63"/>
      <c r="O31" s="80"/>
      <c r="P31" s="63"/>
      <c r="Q31" s="80"/>
      <c r="R31" s="63"/>
      <c r="S31" s="80"/>
      <c r="T31" s="63"/>
      <c r="U31" s="80"/>
      <c r="V31" s="63"/>
      <c r="W31" s="80"/>
      <c r="X31" s="80"/>
    </row>
    <row r="32" spans="2:25" x14ac:dyDescent="0.25">
      <c r="B32" s="63"/>
      <c r="C32" s="80"/>
      <c r="D32" s="63"/>
      <c r="E32" s="80"/>
      <c r="F32" s="63"/>
      <c r="G32" s="80"/>
      <c r="H32" s="63"/>
      <c r="I32" s="63"/>
      <c r="J32" s="80"/>
      <c r="K32" s="80"/>
      <c r="L32" s="63"/>
      <c r="M32" s="80"/>
      <c r="N32" s="63"/>
      <c r="O32" s="80"/>
      <c r="P32" s="63"/>
      <c r="Q32" s="80"/>
      <c r="R32" s="63"/>
      <c r="S32" s="80"/>
      <c r="T32" s="63"/>
      <c r="U32" s="80"/>
      <c r="V32" s="63"/>
      <c r="W32" s="80"/>
      <c r="X32" s="80"/>
    </row>
  </sheetData>
  <mergeCells count="18"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S38"/>
  <sheetViews>
    <sheetView topLeftCell="C4" zoomScale="80" zoomScaleNormal="80" workbookViewId="0">
      <selection activeCell="C7" sqref="C7:R20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18" width="13.7109375" style="38" customWidth="1"/>
    <col min="19" max="19" width="9.140625" style="199"/>
    <col min="20" max="16384" width="9.140625" style="38"/>
  </cols>
  <sheetData>
    <row r="1" spans="2:19" ht="15.75" thickBot="1" x14ac:dyDescent="0.3"/>
    <row r="2" spans="2:19" ht="25.15" customHeight="1" thickTop="1" thickBot="1" x14ac:dyDescent="0.3">
      <c r="B2" s="208" t="s">
        <v>132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2:19" ht="25.15" customHeight="1" thickTop="1" thickBot="1" x14ac:dyDescent="0.3">
      <c r="B3" s="211" t="s">
        <v>2</v>
      </c>
      <c r="C3" s="242" t="s">
        <v>28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8"/>
      <c r="R3" s="214" t="s">
        <v>19</v>
      </c>
    </row>
    <row r="4" spans="2:19" ht="25.15" customHeight="1" thickTop="1" thickBot="1" x14ac:dyDescent="0.3">
      <c r="B4" s="212"/>
      <c r="C4" s="228" t="s">
        <v>29</v>
      </c>
      <c r="D4" s="230"/>
      <c r="E4" s="230"/>
      <c r="F4" s="230"/>
      <c r="G4" s="231"/>
      <c r="H4" s="229" t="s">
        <v>30</v>
      </c>
      <c r="I4" s="230"/>
      <c r="J4" s="230"/>
      <c r="K4" s="230"/>
      <c r="L4" s="231"/>
      <c r="M4" s="257" t="s">
        <v>31</v>
      </c>
      <c r="N4" s="258"/>
      <c r="O4" s="258"/>
      <c r="P4" s="258"/>
      <c r="Q4" s="259"/>
      <c r="R4" s="255"/>
    </row>
    <row r="5" spans="2:19" ht="25.15" customHeight="1" thickTop="1" x14ac:dyDescent="0.25">
      <c r="B5" s="212"/>
      <c r="C5" s="260" t="s">
        <v>20</v>
      </c>
      <c r="D5" s="261"/>
      <c r="E5" s="261"/>
      <c r="F5" s="262"/>
      <c r="G5" s="263" t="s">
        <v>19</v>
      </c>
      <c r="H5" s="260" t="s">
        <v>20</v>
      </c>
      <c r="I5" s="261"/>
      <c r="J5" s="261"/>
      <c r="K5" s="262"/>
      <c r="L5" s="263" t="s">
        <v>19</v>
      </c>
      <c r="M5" s="260" t="s">
        <v>20</v>
      </c>
      <c r="N5" s="261"/>
      <c r="O5" s="261"/>
      <c r="P5" s="262"/>
      <c r="Q5" s="263" t="s">
        <v>19</v>
      </c>
      <c r="R5" s="255"/>
    </row>
    <row r="6" spans="2:19" ht="25.15" customHeight="1" thickBot="1" x14ac:dyDescent="0.3">
      <c r="B6" s="213"/>
      <c r="C6" s="184" t="s">
        <v>21</v>
      </c>
      <c r="D6" s="185" t="s">
        <v>89</v>
      </c>
      <c r="E6" s="185" t="s">
        <v>90</v>
      </c>
      <c r="F6" s="128" t="s">
        <v>22</v>
      </c>
      <c r="G6" s="264"/>
      <c r="H6" s="184" t="s">
        <v>21</v>
      </c>
      <c r="I6" s="185" t="s">
        <v>89</v>
      </c>
      <c r="J6" s="185" t="s">
        <v>90</v>
      </c>
      <c r="K6" s="128" t="s">
        <v>22</v>
      </c>
      <c r="L6" s="264"/>
      <c r="M6" s="184" t="s">
        <v>21</v>
      </c>
      <c r="N6" s="185" t="s">
        <v>89</v>
      </c>
      <c r="O6" s="185" t="s">
        <v>90</v>
      </c>
      <c r="P6" s="128" t="s">
        <v>22</v>
      </c>
      <c r="Q6" s="264"/>
      <c r="R6" s="256"/>
    </row>
    <row r="7" spans="2:19" ht="35.1" customHeight="1" thickTop="1" thickBot="1" x14ac:dyDescent="0.3">
      <c r="B7" s="90" t="s">
        <v>5</v>
      </c>
      <c r="C7" s="91">
        <v>74</v>
      </c>
      <c r="D7" s="93">
        <v>109</v>
      </c>
      <c r="E7" s="93">
        <v>3</v>
      </c>
      <c r="F7" s="129">
        <v>0</v>
      </c>
      <c r="G7" s="130">
        <v>186</v>
      </c>
      <c r="H7" s="91">
        <v>853</v>
      </c>
      <c r="I7" s="93">
        <v>1565</v>
      </c>
      <c r="J7" s="93">
        <v>83</v>
      </c>
      <c r="K7" s="129">
        <v>2</v>
      </c>
      <c r="L7" s="130">
        <v>2503</v>
      </c>
      <c r="M7" s="91">
        <v>454</v>
      </c>
      <c r="N7" s="93">
        <v>861</v>
      </c>
      <c r="O7" s="93">
        <v>91</v>
      </c>
      <c r="P7" s="129">
        <v>0</v>
      </c>
      <c r="Q7" s="130">
        <v>1406</v>
      </c>
      <c r="R7" s="130">
        <v>4095</v>
      </c>
      <c r="S7" s="200" t="s">
        <v>55</v>
      </c>
    </row>
    <row r="8" spans="2:19" ht="21.95" customHeight="1" thickTop="1" x14ac:dyDescent="0.25">
      <c r="B8" s="96" t="s">
        <v>6</v>
      </c>
      <c r="C8" s="110">
        <v>1</v>
      </c>
      <c r="D8" s="111">
        <v>33</v>
      </c>
      <c r="E8" s="111">
        <v>1</v>
      </c>
      <c r="F8" s="122">
        <v>0</v>
      </c>
      <c r="G8" s="131">
        <v>35</v>
      </c>
      <c r="H8" s="110">
        <v>81</v>
      </c>
      <c r="I8" s="111">
        <v>339</v>
      </c>
      <c r="J8" s="111">
        <v>9</v>
      </c>
      <c r="K8" s="122">
        <v>1</v>
      </c>
      <c r="L8" s="131">
        <v>430</v>
      </c>
      <c r="M8" s="110">
        <v>49</v>
      </c>
      <c r="N8" s="111">
        <v>168</v>
      </c>
      <c r="O8" s="111">
        <v>17</v>
      </c>
      <c r="P8" s="122">
        <v>0</v>
      </c>
      <c r="Q8" s="131">
        <v>234</v>
      </c>
      <c r="R8" s="131">
        <v>699</v>
      </c>
      <c r="S8" s="200" t="s">
        <v>56</v>
      </c>
    </row>
    <row r="9" spans="2:19" ht="21.95" customHeight="1" x14ac:dyDescent="0.25">
      <c r="B9" s="102" t="s">
        <v>7</v>
      </c>
      <c r="C9" s="110">
        <v>1</v>
      </c>
      <c r="D9" s="111">
        <v>14</v>
      </c>
      <c r="E9" s="111">
        <v>0</v>
      </c>
      <c r="F9" s="122">
        <v>0</v>
      </c>
      <c r="G9" s="131">
        <v>15</v>
      </c>
      <c r="H9" s="110">
        <v>27</v>
      </c>
      <c r="I9" s="111">
        <v>76</v>
      </c>
      <c r="J9" s="111">
        <v>5</v>
      </c>
      <c r="K9" s="122">
        <v>1</v>
      </c>
      <c r="L9" s="131">
        <v>109</v>
      </c>
      <c r="M9" s="110">
        <v>23</v>
      </c>
      <c r="N9" s="111">
        <v>69</v>
      </c>
      <c r="O9" s="111">
        <v>6</v>
      </c>
      <c r="P9" s="122">
        <v>0</v>
      </c>
      <c r="Q9" s="131">
        <v>98</v>
      </c>
      <c r="R9" s="131">
        <v>222</v>
      </c>
      <c r="S9" s="200" t="s">
        <v>57</v>
      </c>
    </row>
    <row r="10" spans="2:19" ht="21.95" customHeight="1" x14ac:dyDescent="0.25">
      <c r="B10" s="102" t="s">
        <v>8</v>
      </c>
      <c r="C10" s="110">
        <v>7</v>
      </c>
      <c r="D10" s="111">
        <v>31</v>
      </c>
      <c r="E10" s="111">
        <v>0</v>
      </c>
      <c r="F10" s="122">
        <v>0</v>
      </c>
      <c r="G10" s="131">
        <v>38</v>
      </c>
      <c r="H10" s="110">
        <v>88</v>
      </c>
      <c r="I10" s="111">
        <v>231</v>
      </c>
      <c r="J10" s="111">
        <v>15</v>
      </c>
      <c r="K10" s="122">
        <v>1</v>
      </c>
      <c r="L10" s="131">
        <v>335</v>
      </c>
      <c r="M10" s="110">
        <v>41</v>
      </c>
      <c r="N10" s="111">
        <v>146</v>
      </c>
      <c r="O10" s="111">
        <v>6</v>
      </c>
      <c r="P10" s="122">
        <v>0</v>
      </c>
      <c r="Q10" s="131">
        <v>193</v>
      </c>
      <c r="R10" s="131">
        <v>566</v>
      </c>
      <c r="S10" s="200" t="s">
        <v>58</v>
      </c>
    </row>
    <row r="11" spans="2:19" ht="21.95" customHeight="1" x14ac:dyDescent="0.25">
      <c r="B11" s="102" t="s">
        <v>9</v>
      </c>
      <c r="C11" s="110">
        <v>2</v>
      </c>
      <c r="D11" s="111">
        <v>17</v>
      </c>
      <c r="E11" s="111">
        <v>0</v>
      </c>
      <c r="F11" s="122">
        <v>0</v>
      </c>
      <c r="G11" s="131">
        <v>19</v>
      </c>
      <c r="H11" s="110">
        <v>22</v>
      </c>
      <c r="I11" s="111">
        <v>85</v>
      </c>
      <c r="J11" s="111">
        <v>3</v>
      </c>
      <c r="K11" s="122">
        <v>0</v>
      </c>
      <c r="L11" s="131">
        <v>110</v>
      </c>
      <c r="M11" s="110">
        <v>20</v>
      </c>
      <c r="N11" s="111">
        <v>63</v>
      </c>
      <c r="O11" s="111">
        <v>5</v>
      </c>
      <c r="P11" s="122">
        <v>0</v>
      </c>
      <c r="Q11" s="131">
        <v>88</v>
      </c>
      <c r="R11" s="131">
        <v>217</v>
      </c>
      <c r="S11" s="200" t="s">
        <v>59</v>
      </c>
    </row>
    <row r="12" spans="2:19" ht="21.95" customHeight="1" thickBot="1" x14ac:dyDescent="0.3">
      <c r="B12" s="102" t="s">
        <v>10</v>
      </c>
      <c r="C12" s="110">
        <v>7</v>
      </c>
      <c r="D12" s="111">
        <v>22</v>
      </c>
      <c r="E12" s="111">
        <v>0</v>
      </c>
      <c r="F12" s="122">
        <v>0</v>
      </c>
      <c r="G12" s="131">
        <v>29</v>
      </c>
      <c r="H12" s="110">
        <v>49</v>
      </c>
      <c r="I12" s="111">
        <v>128</v>
      </c>
      <c r="J12" s="111">
        <v>2</v>
      </c>
      <c r="K12" s="122">
        <v>0</v>
      </c>
      <c r="L12" s="131">
        <v>179</v>
      </c>
      <c r="M12" s="110">
        <v>39</v>
      </c>
      <c r="N12" s="111">
        <v>90</v>
      </c>
      <c r="O12" s="111">
        <v>3</v>
      </c>
      <c r="P12" s="122">
        <v>0</v>
      </c>
      <c r="Q12" s="131">
        <v>132</v>
      </c>
      <c r="R12" s="131">
        <v>340</v>
      </c>
      <c r="S12" s="200" t="s">
        <v>60</v>
      </c>
    </row>
    <row r="13" spans="2:19" ht="35.1" customHeight="1" thickTop="1" thickBot="1" x14ac:dyDescent="0.3">
      <c r="B13" s="90" t="s">
        <v>11</v>
      </c>
      <c r="C13" s="91">
        <v>18</v>
      </c>
      <c r="D13" s="93">
        <v>117</v>
      </c>
      <c r="E13" s="93">
        <v>1</v>
      </c>
      <c r="F13" s="129">
        <v>0</v>
      </c>
      <c r="G13" s="130">
        <v>136</v>
      </c>
      <c r="H13" s="91">
        <v>267</v>
      </c>
      <c r="I13" s="93">
        <v>859</v>
      </c>
      <c r="J13" s="93">
        <v>34</v>
      </c>
      <c r="K13" s="129">
        <v>3</v>
      </c>
      <c r="L13" s="130">
        <v>1163</v>
      </c>
      <c r="M13" s="91">
        <v>172</v>
      </c>
      <c r="N13" s="93">
        <v>536</v>
      </c>
      <c r="O13" s="93">
        <v>37</v>
      </c>
      <c r="P13" s="129">
        <v>0</v>
      </c>
      <c r="Q13" s="130">
        <v>745</v>
      </c>
      <c r="R13" s="130">
        <v>2044</v>
      </c>
      <c r="S13" s="201"/>
    </row>
    <row r="14" spans="2:19" ht="21.95" customHeight="1" thickTop="1" x14ac:dyDescent="0.25">
      <c r="B14" s="102" t="s">
        <v>12</v>
      </c>
      <c r="C14" s="110">
        <v>0</v>
      </c>
      <c r="D14" s="111">
        <v>2</v>
      </c>
      <c r="E14" s="111">
        <v>0</v>
      </c>
      <c r="F14" s="122">
        <v>0</v>
      </c>
      <c r="G14" s="131">
        <v>2</v>
      </c>
      <c r="H14" s="110">
        <v>4</v>
      </c>
      <c r="I14" s="111">
        <v>30</v>
      </c>
      <c r="J14" s="111">
        <v>1</v>
      </c>
      <c r="K14" s="122">
        <v>0</v>
      </c>
      <c r="L14" s="131">
        <v>35</v>
      </c>
      <c r="M14" s="110">
        <v>5</v>
      </c>
      <c r="N14" s="111">
        <v>14</v>
      </c>
      <c r="O14" s="111">
        <v>0</v>
      </c>
      <c r="P14" s="122">
        <v>0</v>
      </c>
      <c r="Q14" s="131">
        <v>19</v>
      </c>
      <c r="R14" s="131">
        <v>56</v>
      </c>
      <c r="S14" s="200" t="s">
        <v>61</v>
      </c>
    </row>
    <row r="15" spans="2:19" ht="21.95" customHeight="1" x14ac:dyDescent="0.25">
      <c r="B15" s="102" t="s">
        <v>13</v>
      </c>
      <c r="C15" s="110">
        <v>2</v>
      </c>
      <c r="D15" s="111">
        <v>24</v>
      </c>
      <c r="E15" s="111">
        <v>1</v>
      </c>
      <c r="F15" s="122">
        <v>0</v>
      </c>
      <c r="G15" s="131">
        <v>27</v>
      </c>
      <c r="H15" s="110">
        <v>35</v>
      </c>
      <c r="I15" s="111">
        <v>156</v>
      </c>
      <c r="J15" s="111">
        <v>9</v>
      </c>
      <c r="K15" s="122">
        <v>1</v>
      </c>
      <c r="L15" s="131">
        <v>201</v>
      </c>
      <c r="M15" s="110">
        <v>25</v>
      </c>
      <c r="N15" s="111">
        <v>72</v>
      </c>
      <c r="O15" s="111">
        <v>8</v>
      </c>
      <c r="P15" s="122">
        <v>0</v>
      </c>
      <c r="Q15" s="131">
        <v>105</v>
      </c>
      <c r="R15" s="131">
        <v>333</v>
      </c>
      <c r="S15" s="200" t="s">
        <v>62</v>
      </c>
    </row>
    <row r="16" spans="2:19" ht="21.95" customHeight="1" x14ac:dyDescent="0.25">
      <c r="B16" s="102" t="s">
        <v>14</v>
      </c>
      <c r="C16" s="110">
        <v>3</v>
      </c>
      <c r="D16" s="111">
        <v>15</v>
      </c>
      <c r="E16" s="111">
        <v>0</v>
      </c>
      <c r="F16" s="122">
        <v>0</v>
      </c>
      <c r="G16" s="131">
        <v>18</v>
      </c>
      <c r="H16" s="110">
        <v>41</v>
      </c>
      <c r="I16" s="111">
        <v>172</v>
      </c>
      <c r="J16" s="111">
        <v>7</v>
      </c>
      <c r="K16" s="122">
        <v>0</v>
      </c>
      <c r="L16" s="131">
        <v>220</v>
      </c>
      <c r="M16" s="110">
        <v>24</v>
      </c>
      <c r="N16" s="111">
        <v>70</v>
      </c>
      <c r="O16" s="111">
        <v>10</v>
      </c>
      <c r="P16" s="122">
        <v>0</v>
      </c>
      <c r="Q16" s="131">
        <v>104</v>
      </c>
      <c r="R16" s="131">
        <v>342</v>
      </c>
      <c r="S16" s="200" t="s">
        <v>63</v>
      </c>
    </row>
    <row r="17" spans="2:19" ht="21.95" customHeight="1" x14ac:dyDescent="0.25">
      <c r="B17" s="102" t="s">
        <v>15</v>
      </c>
      <c r="C17" s="110">
        <v>1</v>
      </c>
      <c r="D17" s="111">
        <v>2</v>
      </c>
      <c r="E17" s="111">
        <v>0</v>
      </c>
      <c r="F17" s="122">
        <v>0</v>
      </c>
      <c r="G17" s="131">
        <v>3</v>
      </c>
      <c r="H17" s="110">
        <v>6</v>
      </c>
      <c r="I17" s="111">
        <v>21</v>
      </c>
      <c r="J17" s="111">
        <v>3</v>
      </c>
      <c r="K17" s="122">
        <v>0</v>
      </c>
      <c r="L17" s="131">
        <v>30</v>
      </c>
      <c r="M17" s="110">
        <v>5</v>
      </c>
      <c r="N17" s="111">
        <v>12</v>
      </c>
      <c r="O17" s="111">
        <v>3</v>
      </c>
      <c r="P17" s="122">
        <v>0</v>
      </c>
      <c r="Q17" s="131">
        <v>20</v>
      </c>
      <c r="R17" s="131">
        <v>53</v>
      </c>
      <c r="S17" s="200" t="s">
        <v>64</v>
      </c>
    </row>
    <row r="18" spans="2:19" ht="21.95" customHeight="1" thickBot="1" x14ac:dyDescent="0.3">
      <c r="B18" s="96" t="s">
        <v>16</v>
      </c>
      <c r="C18" s="110">
        <v>1</v>
      </c>
      <c r="D18" s="111">
        <v>6</v>
      </c>
      <c r="E18" s="111">
        <v>0</v>
      </c>
      <c r="F18" s="122">
        <v>0</v>
      </c>
      <c r="G18" s="131">
        <v>7</v>
      </c>
      <c r="H18" s="110">
        <v>17</v>
      </c>
      <c r="I18" s="111">
        <v>66</v>
      </c>
      <c r="J18" s="111">
        <v>4</v>
      </c>
      <c r="K18" s="122">
        <v>0</v>
      </c>
      <c r="L18" s="131">
        <v>87</v>
      </c>
      <c r="M18" s="110">
        <v>12</v>
      </c>
      <c r="N18" s="111">
        <v>42</v>
      </c>
      <c r="O18" s="111">
        <v>2</v>
      </c>
      <c r="P18" s="122">
        <v>0</v>
      </c>
      <c r="Q18" s="131">
        <v>56</v>
      </c>
      <c r="R18" s="131">
        <v>150</v>
      </c>
      <c r="S18" s="200" t="s">
        <v>65</v>
      </c>
    </row>
    <row r="19" spans="2:19" ht="35.1" customHeight="1" thickTop="1" thickBot="1" x14ac:dyDescent="0.3">
      <c r="B19" s="90" t="s">
        <v>17</v>
      </c>
      <c r="C19" s="91">
        <v>7</v>
      </c>
      <c r="D19" s="93">
        <v>49</v>
      </c>
      <c r="E19" s="93">
        <v>1</v>
      </c>
      <c r="F19" s="129">
        <v>0</v>
      </c>
      <c r="G19" s="130">
        <v>57</v>
      </c>
      <c r="H19" s="91">
        <v>103</v>
      </c>
      <c r="I19" s="93">
        <v>445</v>
      </c>
      <c r="J19" s="93">
        <v>24</v>
      </c>
      <c r="K19" s="129">
        <v>1</v>
      </c>
      <c r="L19" s="130">
        <v>573</v>
      </c>
      <c r="M19" s="91">
        <v>71</v>
      </c>
      <c r="N19" s="93">
        <v>210</v>
      </c>
      <c r="O19" s="93">
        <v>23</v>
      </c>
      <c r="P19" s="129">
        <v>0</v>
      </c>
      <c r="Q19" s="130">
        <v>304</v>
      </c>
      <c r="R19" s="130">
        <v>934</v>
      </c>
    </row>
    <row r="20" spans="2:19" ht="21.95" customHeight="1" thickTop="1" thickBot="1" x14ac:dyDescent="0.3">
      <c r="B20" s="103" t="s">
        <v>19</v>
      </c>
      <c r="C20" s="113">
        <v>99</v>
      </c>
      <c r="D20" s="114">
        <v>275</v>
      </c>
      <c r="E20" s="114">
        <v>5</v>
      </c>
      <c r="F20" s="126">
        <v>0</v>
      </c>
      <c r="G20" s="132">
        <v>379</v>
      </c>
      <c r="H20" s="113">
        <v>1223</v>
      </c>
      <c r="I20" s="114">
        <v>2869</v>
      </c>
      <c r="J20" s="114">
        <v>141</v>
      </c>
      <c r="K20" s="126">
        <v>6</v>
      </c>
      <c r="L20" s="132">
        <v>4239</v>
      </c>
      <c r="M20" s="113">
        <v>697</v>
      </c>
      <c r="N20" s="114">
        <v>1607</v>
      </c>
      <c r="O20" s="114">
        <v>151</v>
      </c>
      <c r="P20" s="126">
        <v>0</v>
      </c>
      <c r="Q20" s="132">
        <v>2455</v>
      </c>
      <c r="R20" s="132">
        <v>7073</v>
      </c>
      <c r="S20" s="202" t="s">
        <v>67</v>
      </c>
    </row>
    <row r="21" spans="2:19" ht="16.5" thickTop="1" thickBot="1" x14ac:dyDescent="0.3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64"/>
      <c r="R21" s="63"/>
    </row>
    <row r="22" spans="2:19" ht="15.75" thickTop="1" x14ac:dyDescent="0.25">
      <c r="B22" s="164" t="s">
        <v>23</v>
      </c>
      <c r="C22" s="165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79"/>
      <c r="R22" s="77"/>
    </row>
    <row r="23" spans="2:19" ht="15.75" thickBot="1" x14ac:dyDescent="0.3">
      <c r="B23" s="166" t="s">
        <v>79</v>
      </c>
      <c r="C23" s="167"/>
      <c r="D23" s="63"/>
      <c r="E23" s="63"/>
      <c r="F23" s="63"/>
      <c r="G23" s="64"/>
      <c r="H23" s="63"/>
      <c r="I23" s="63"/>
      <c r="J23" s="63"/>
      <c r="K23" s="63"/>
      <c r="L23" s="64"/>
      <c r="M23" s="63"/>
      <c r="N23" s="63"/>
      <c r="O23" s="63"/>
      <c r="P23" s="63"/>
      <c r="Q23" s="64"/>
      <c r="R23" s="63"/>
    </row>
    <row r="24" spans="2:19" ht="15.75" thickTop="1" x14ac:dyDescent="0.25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25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  <c r="S25" s="202"/>
    </row>
    <row r="26" spans="2:19" x14ac:dyDescent="0.25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02"/>
    </row>
    <row r="27" spans="2:19" x14ac:dyDescent="0.25">
      <c r="B27" s="4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02"/>
    </row>
    <row r="28" spans="2:19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02"/>
    </row>
    <row r="29" spans="2:19" x14ac:dyDescent="0.25">
      <c r="B29" s="4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02"/>
    </row>
    <row r="30" spans="2:19" x14ac:dyDescent="0.25">
      <c r="B30" s="4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202"/>
    </row>
    <row r="31" spans="2:19" x14ac:dyDescent="0.25">
      <c r="B31" s="4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202"/>
    </row>
    <row r="32" spans="2:19" x14ac:dyDescent="0.25">
      <c r="B32" s="4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202"/>
    </row>
    <row r="33" spans="2:19" x14ac:dyDescent="0.25">
      <c r="B33" s="4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202"/>
    </row>
    <row r="34" spans="2:19" x14ac:dyDescent="0.25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202"/>
    </row>
    <row r="35" spans="2:19" x14ac:dyDescent="0.25">
      <c r="B35" s="4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02"/>
    </row>
    <row r="36" spans="2:19" x14ac:dyDescent="0.25">
      <c r="B36" s="4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202"/>
    </row>
    <row r="37" spans="2:19" x14ac:dyDescent="0.25"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02"/>
    </row>
    <row r="38" spans="2:19" x14ac:dyDescent="0.25">
      <c r="H38" s="56"/>
      <c r="I38" s="56"/>
      <c r="L38" s="56"/>
      <c r="M38" s="56"/>
      <c r="N38" s="56"/>
      <c r="Q38" s="56"/>
      <c r="R38" s="56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S38"/>
  <sheetViews>
    <sheetView topLeftCell="A4" zoomScale="80" zoomScaleNormal="80" workbookViewId="0">
      <selection activeCell="C7" sqref="C7:R20"/>
    </sheetView>
  </sheetViews>
  <sheetFormatPr defaultColWidth="9.140625" defaultRowHeight="15" x14ac:dyDescent="0.25"/>
  <cols>
    <col min="1" max="1" width="3.7109375" style="38" customWidth="1"/>
    <col min="2" max="2" width="40.7109375" style="38" customWidth="1"/>
    <col min="3" max="18" width="13.7109375" style="38" customWidth="1"/>
    <col min="19" max="19" width="9.140625" style="199"/>
    <col min="20" max="16384" width="9.140625" style="38"/>
  </cols>
  <sheetData>
    <row r="1" spans="2:19" ht="15.75" thickBot="1" x14ac:dyDescent="0.3"/>
    <row r="2" spans="2:19" ht="25.15" customHeight="1" thickTop="1" thickBot="1" x14ac:dyDescent="0.3">
      <c r="B2" s="208" t="s">
        <v>133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2:19" ht="25.15" customHeight="1" thickTop="1" thickBot="1" x14ac:dyDescent="0.3">
      <c r="B3" s="211" t="s">
        <v>2</v>
      </c>
      <c r="C3" s="242" t="s">
        <v>28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8"/>
      <c r="R3" s="214" t="s">
        <v>19</v>
      </c>
    </row>
    <row r="4" spans="2:19" ht="25.15" customHeight="1" thickTop="1" thickBot="1" x14ac:dyDescent="0.3">
      <c r="B4" s="212"/>
      <c r="C4" s="228" t="s">
        <v>32</v>
      </c>
      <c r="D4" s="230"/>
      <c r="E4" s="230"/>
      <c r="F4" s="230"/>
      <c r="G4" s="231"/>
      <c r="H4" s="228" t="s">
        <v>33</v>
      </c>
      <c r="I4" s="230"/>
      <c r="J4" s="230"/>
      <c r="K4" s="230"/>
      <c r="L4" s="231"/>
      <c r="M4" s="228" t="s">
        <v>34</v>
      </c>
      <c r="N4" s="230"/>
      <c r="O4" s="230"/>
      <c r="P4" s="230"/>
      <c r="Q4" s="231"/>
      <c r="R4" s="255"/>
    </row>
    <row r="5" spans="2:19" ht="25.15" customHeight="1" thickTop="1" x14ac:dyDescent="0.25">
      <c r="B5" s="212"/>
      <c r="C5" s="260" t="s">
        <v>20</v>
      </c>
      <c r="D5" s="261"/>
      <c r="E5" s="261"/>
      <c r="F5" s="262"/>
      <c r="G5" s="263" t="s">
        <v>19</v>
      </c>
      <c r="H5" s="260" t="s">
        <v>20</v>
      </c>
      <c r="I5" s="261"/>
      <c r="J5" s="261"/>
      <c r="K5" s="262"/>
      <c r="L5" s="263" t="s">
        <v>19</v>
      </c>
      <c r="M5" s="260" t="s">
        <v>20</v>
      </c>
      <c r="N5" s="261"/>
      <c r="O5" s="261"/>
      <c r="P5" s="262"/>
      <c r="Q5" s="263" t="s">
        <v>19</v>
      </c>
      <c r="R5" s="255"/>
    </row>
    <row r="6" spans="2:19" ht="25.15" customHeight="1" thickBot="1" x14ac:dyDescent="0.3">
      <c r="B6" s="213"/>
      <c r="C6" s="186" t="s">
        <v>21</v>
      </c>
      <c r="D6" s="185" t="s">
        <v>89</v>
      </c>
      <c r="E6" s="185" t="s">
        <v>90</v>
      </c>
      <c r="F6" s="133" t="s">
        <v>22</v>
      </c>
      <c r="G6" s="264"/>
      <c r="H6" s="186" t="s">
        <v>21</v>
      </c>
      <c r="I6" s="185" t="s">
        <v>89</v>
      </c>
      <c r="J6" s="185" t="s">
        <v>90</v>
      </c>
      <c r="K6" s="133" t="s">
        <v>22</v>
      </c>
      <c r="L6" s="264"/>
      <c r="M6" s="186" t="s">
        <v>21</v>
      </c>
      <c r="N6" s="185" t="s">
        <v>89</v>
      </c>
      <c r="O6" s="185" t="s">
        <v>90</v>
      </c>
      <c r="P6" s="133" t="s">
        <v>22</v>
      </c>
      <c r="Q6" s="264"/>
      <c r="R6" s="256"/>
    </row>
    <row r="7" spans="2:19" ht="35.1" customHeight="1" thickTop="1" thickBot="1" x14ac:dyDescent="0.3">
      <c r="B7" s="90" t="s">
        <v>5</v>
      </c>
      <c r="C7" s="134">
        <v>0.74747474747474751</v>
      </c>
      <c r="D7" s="135">
        <v>0.39636363636363636</v>
      </c>
      <c r="E7" s="135">
        <v>0.6</v>
      </c>
      <c r="F7" s="94">
        <v>0</v>
      </c>
      <c r="G7" s="95">
        <v>0.49076517150395776</v>
      </c>
      <c r="H7" s="134">
        <v>0.69746524938675392</v>
      </c>
      <c r="I7" s="135">
        <v>0.54548623213663294</v>
      </c>
      <c r="J7" s="135">
        <v>0.58865248226950351</v>
      </c>
      <c r="K7" s="94">
        <v>0.33333333333333331</v>
      </c>
      <c r="L7" s="95">
        <v>0.59046945034206177</v>
      </c>
      <c r="M7" s="134">
        <v>0.65136298421807748</v>
      </c>
      <c r="N7" s="135">
        <v>0.53578095830740513</v>
      </c>
      <c r="O7" s="135">
        <v>0.60264900662251653</v>
      </c>
      <c r="P7" s="94">
        <v>0</v>
      </c>
      <c r="Q7" s="95">
        <v>0.57270875763747453</v>
      </c>
      <c r="R7" s="95">
        <v>0.57896225081295061</v>
      </c>
      <c r="S7" s="200" t="s">
        <v>55</v>
      </c>
    </row>
    <row r="8" spans="2:19" ht="21.95" customHeight="1" thickTop="1" x14ac:dyDescent="0.25">
      <c r="B8" s="96" t="s">
        <v>6</v>
      </c>
      <c r="C8" s="136">
        <v>1.0101010101010102E-2</v>
      </c>
      <c r="D8" s="137">
        <v>0.12</v>
      </c>
      <c r="E8" s="137">
        <v>0.2</v>
      </c>
      <c r="F8" s="138">
        <v>0</v>
      </c>
      <c r="G8" s="101">
        <v>9.2348284960422161E-2</v>
      </c>
      <c r="H8" s="136">
        <v>6.6230580539656581E-2</v>
      </c>
      <c r="I8" s="137">
        <v>0.11815963750435692</v>
      </c>
      <c r="J8" s="137">
        <v>6.3829787234042548E-2</v>
      </c>
      <c r="K8" s="138">
        <v>0.16666666666666666</v>
      </c>
      <c r="L8" s="101">
        <v>0.10143901863647087</v>
      </c>
      <c r="M8" s="136">
        <v>7.0301291248206596E-2</v>
      </c>
      <c r="N8" s="137">
        <v>0.104542626011201</v>
      </c>
      <c r="O8" s="137">
        <v>0.11258278145695365</v>
      </c>
      <c r="P8" s="138">
        <v>0</v>
      </c>
      <c r="Q8" s="101">
        <v>9.5315682281059064E-2</v>
      </c>
      <c r="R8" s="101">
        <v>9.8826523398840668E-2</v>
      </c>
      <c r="S8" s="200" t="s">
        <v>56</v>
      </c>
    </row>
    <row r="9" spans="2:19" ht="21.95" customHeight="1" x14ac:dyDescent="0.25">
      <c r="B9" s="102" t="s">
        <v>7</v>
      </c>
      <c r="C9" s="136">
        <v>1.0101010101010102E-2</v>
      </c>
      <c r="D9" s="137">
        <v>5.0909090909090911E-2</v>
      </c>
      <c r="E9" s="137">
        <v>0</v>
      </c>
      <c r="F9" s="138">
        <v>0</v>
      </c>
      <c r="G9" s="101">
        <v>3.9577836411609502E-2</v>
      </c>
      <c r="H9" s="136">
        <v>2.2076860179885527E-2</v>
      </c>
      <c r="I9" s="137">
        <v>2.6490066225165563E-2</v>
      </c>
      <c r="J9" s="137">
        <v>3.5460992907801421E-2</v>
      </c>
      <c r="K9" s="138">
        <v>0.16666666666666666</v>
      </c>
      <c r="L9" s="101">
        <v>2.5713611700872847E-2</v>
      </c>
      <c r="M9" s="136">
        <v>3.2998565279770443E-2</v>
      </c>
      <c r="N9" s="137">
        <v>4.2937149968886125E-2</v>
      </c>
      <c r="O9" s="137">
        <v>3.9735099337748346E-2</v>
      </c>
      <c r="P9" s="138">
        <v>0</v>
      </c>
      <c r="Q9" s="101">
        <v>3.9918533604887986E-2</v>
      </c>
      <c r="R9" s="101">
        <v>3.1386964512936516E-2</v>
      </c>
      <c r="S9" s="200" t="s">
        <v>57</v>
      </c>
    </row>
    <row r="10" spans="2:19" ht="21.95" customHeight="1" x14ac:dyDescent="0.25">
      <c r="B10" s="102" t="s">
        <v>8</v>
      </c>
      <c r="C10" s="136">
        <v>7.0707070707070704E-2</v>
      </c>
      <c r="D10" s="137">
        <v>0.11272727272727273</v>
      </c>
      <c r="E10" s="137">
        <v>0</v>
      </c>
      <c r="F10" s="138">
        <v>0</v>
      </c>
      <c r="G10" s="101">
        <v>0.10026385224274406</v>
      </c>
      <c r="H10" s="136">
        <v>7.1954210956663947E-2</v>
      </c>
      <c r="I10" s="137">
        <v>8.0515859184384808E-2</v>
      </c>
      <c r="J10" s="137">
        <v>0.10638297872340426</v>
      </c>
      <c r="K10" s="138">
        <v>0.16666666666666666</v>
      </c>
      <c r="L10" s="101">
        <v>7.9028072658645906E-2</v>
      </c>
      <c r="M10" s="136">
        <v>5.8823529411764705E-2</v>
      </c>
      <c r="N10" s="137">
        <v>9.085252022401992E-2</v>
      </c>
      <c r="O10" s="137">
        <v>3.9735099337748346E-2</v>
      </c>
      <c r="P10" s="138">
        <v>0</v>
      </c>
      <c r="Q10" s="101">
        <v>7.8615071283095722E-2</v>
      </c>
      <c r="R10" s="101">
        <v>8.0022621235685001E-2</v>
      </c>
      <c r="S10" s="200" t="s">
        <v>58</v>
      </c>
    </row>
    <row r="11" spans="2:19" ht="21.95" customHeight="1" x14ac:dyDescent="0.25">
      <c r="B11" s="102" t="s">
        <v>9</v>
      </c>
      <c r="C11" s="136">
        <v>2.0202020202020204E-2</v>
      </c>
      <c r="D11" s="137">
        <v>6.1818181818181821E-2</v>
      </c>
      <c r="E11" s="137">
        <v>0</v>
      </c>
      <c r="F11" s="138">
        <v>0</v>
      </c>
      <c r="G11" s="101">
        <v>5.0131926121372031E-2</v>
      </c>
      <c r="H11" s="136">
        <v>1.7988552739165987E-2</v>
      </c>
      <c r="I11" s="137">
        <v>2.9627047751829907E-2</v>
      </c>
      <c r="J11" s="137">
        <v>2.1276595744680851E-2</v>
      </c>
      <c r="K11" s="138">
        <v>0</v>
      </c>
      <c r="L11" s="101">
        <v>2.5949516395376269E-2</v>
      </c>
      <c r="M11" s="136">
        <v>2.8694404591104734E-2</v>
      </c>
      <c r="N11" s="137">
        <v>3.9203484754200373E-2</v>
      </c>
      <c r="O11" s="137">
        <v>3.3112582781456956E-2</v>
      </c>
      <c r="P11" s="138">
        <v>0</v>
      </c>
      <c r="Q11" s="101">
        <v>3.5845213849287169E-2</v>
      </c>
      <c r="R11" s="101">
        <v>3.0680050897780291E-2</v>
      </c>
      <c r="S11" s="200" t="s">
        <v>59</v>
      </c>
    </row>
    <row r="12" spans="2:19" ht="21.95" customHeight="1" thickBot="1" x14ac:dyDescent="0.3">
      <c r="B12" s="102" t="s">
        <v>10</v>
      </c>
      <c r="C12" s="136">
        <v>7.0707070707070704E-2</v>
      </c>
      <c r="D12" s="137">
        <v>0.08</v>
      </c>
      <c r="E12" s="137">
        <v>0</v>
      </c>
      <c r="F12" s="138">
        <v>0</v>
      </c>
      <c r="G12" s="101">
        <v>7.6517150395778361E-2</v>
      </c>
      <c r="H12" s="136">
        <v>4.006541291905151E-2</v>
      </c>
      <c r="I12" s="137">
        <v>4.4614848379226212E-2</v>
      </c>
      <c r="J12" s="137">
        <v>1.4184397163120567E-2</v>
      </c>
      <c r="K12" s="138">
        <v>0</v>
      </c>
      <c r="L12" s="101">
        <v>4.2226940316112294E-2</v>
      </c>
      <c r="M12" s="136">
        <v>5.5954088952654232E-2</v>
      </c>
      <c r="N12" s="137">
        <v>5.6004978220286245E-2</v>
      </c>
      <c r="O12" s="137">
        <v>1.9867549668874173E-2</v>
      </c>
      <c r="P12" s="138">
        <v>0</v>
      </c>
      <c r="Q12" s="101">
        <v>5.3767820773930754E-2</v>
      </c>
      <c r="R12" s="101">
        <v>4.8070125830623499E-2</v>
      </c>
      <c r="S12" s="200" t="s">
        <v>60</v>
      </c>
    </row>
    <row r="13" spans="2:19" ht="35.1" customHeight="1" thickTop="1" thickBot="1" x14ac:dyDescent="0.3">
      <c r="B13" s="90" t="s">
        <v>11</v>
      </c>
      <c r="C13" s="134">
        <v>0.18181818181818182</v>
      </c>
      <c r="D13" s="135">
        <v>0.42545454545454547</v>
      </c>
      <c r="E13" s="135">
        <v>0.2</v>
      </c>
      <c r="F13" s="94">
        <v>0</v>
      </c>
      <c r="G13" s="95">
        <v>0.35883905013192607</v>
      </c>
      <c r="H13" s="134">
        <v>0.21831561733442356</v>
      </c>
      <c r="I13" s="135">
        <v>0.29940745904496341</v>
      </c>
      <c r="J13" s="135">
        <v>0.24113475177304966</v>
      </c>
      <c r="K13" s="94">
        <v>0.5</v>
      </c>
      <c r="L13" s="95">
        <v>0.2743571597074782</v>
      </c>
      <c r="M13" s="134">
        <v>0.24677187948350071</v>
      </c>
      <c r="N13" s="135">
        <v>0.33354075917859372</v>
      </c>
      <c r="O13" s="135">
        <v>0.24503311258278146</v>
      </c>
      <c r="P13" s="94">
        <v>0</v>
      </c>
      <c r="Q13" s="95">
        <v>0.30346232179226074</v>
      </c>
      <c r="R13" s="95">
        <v>0.28898628587586594</v>
      </c>
      <c r="S13" s="201"/>
    </row>
    <row r="14" spans="2:19" ht="21.95" customHeight="1" thickTop="1" x14ac:dyDescent="0.25">
      <c r="B14" s="102" t="s">
        <v>12</v>
      </c>
      <c r="C14" s="136">
        <v>0</v>
      </c>
      <c r="D14" s="137">
        <v>7.2727272727272727E-3</v>
      </c>
      <c r="E14" s="137">
        <v>0</v>
      </c>
      <c r="F14" s="138">
        <v>0</v>
      </c>
      <c r="G14" s="101">
        <v>5.2770448548812663E-3</v>
      </c>
      <c r="H14" s="136">
        <v>3.2706459525756338E-3</v>
      </c>
      <c r="I14" s="137">
        <v>1.0456605088881143E-2</v>
      </c>
      <c r="J14" s="137">
        <v>7.0921985815602835E-3</v>
      </c>
      <c r="K14" s="138">
        <v>0</v>
      </c>
      <c r="L14" s="101">
        <v>8.2566643076197217E-3</v>
      </c>
      <c r="M14" s="136">
        <v>7.1736011477761836E-3</v>
      </c>
      <c r="N14" s="137">
        <v>8.7118855009334171E-3</v>
      </c>
      <c r="O14" s="137">
        <v>0</v>
      </c>
      <c r="P14" s="138">
        <v>0</v>
      </c>
      <c r="Q14" s="101">
        <v>7.7393075356415476E-3</v>
      </c>
      <c r="R14" s="101">
        <v>7.9174324897497532E-3</v>
      </c>
      <c r="S14" s="200" t="s">
        <v>61</v>
      </c>
    </row>
    <row r="15" spans="2:19" ht="21.95" customHeight="1" x14ac:dyDescent="0.25">
      <c r="B15" s="102" t="s">
        <v>13</v>
      </c>
      <c r="C15" s="136">
        <v>2.0202020202020204E-2</v>
      </c>
      <c r="D15" s="137">
        <v>8.727272727272728E-2</v>
      </c>
      <c r="E15" s="137">
        <v>0.2</v>
      </c>
      <c r="F15" s="138">
        <v>0</v>
      </c>
      <c r="G15" s="101">
        <v>7.1240105540897103E-2</v>
      </c>
      <c r="H15" s="136">
        <v>2.8618152085036794E-2</v>
      </c>
      <c r="I15" s="137">
        <v>5.4374346462181943E-2</v>
      </c>
      <c r="J15" s="137">
        <v>6.3829787234042548E-2</v>
      </c>
      <c r="K15" s="138">
        <v>0.16666666666666666</v>
      </c>
      <c r="L15" s="101">
        <v>4.7416843595187545E-2</v>
      </c>
      <c r="M15" s="136">
        <v>3.5868005738880916E-2</v>
      </c>
      <c r="N15" s="137">
        <v>4.4803982576229001E-2</v>
      </c>
      <c r="O15" s="137">
        <v>5.2980132450331126E-2</v>
      </c>
      <c r="P15" s="138">
        <v>0</v>
      </c>
      <c r="Q15" s="101">
        <v>4.2769857433808553E-2</v>
      </c>
      <c r="R15" s="101">
        <v>4.7080446769404781E-2</v>
      </c>
      <c r="S15" s="200" t="s">
        <v>62</v>
      </c>
    </row>
    <row r="16" spans="2:19" ht="21.95" customHeight="1" x14ac:dyDescent="0.25">
      <c r="B16" s="102" t="s">
        <v>14</v>
      </c>
      <c r="C16" s="136">
        <v>3.0303030303030304E-2</v>
      </c>
      <c r="D16" s="137">
        <v>5.4545454545454543E-2</v>
      </c>
      <c r="E16" s="137">
        <v>0</v>
      </c>
      <c r="F16" s="138">
        <v>0</v>
      </c>
      <c r="G16" s="101">
        <v>4.7493403693931395E-2</v>
      </c>
      <c r="H16" s="136">
        <v>3.3524121013900246E-2</v>
      </c>
      <c r="I16" s="137">
        <v>5.9951202509585223E-2</v>
      </c>
      <c r="J16" s="137">
        <v>4.9645390070921988E-2</v>
      </c>
      <c r="K16" s="138">
        <v>0</v>
      </c>
      <c r="L16" s="101">
        <v>5.1899032790752538E-2</v>
      </c>
      <c r="M16" s="136">
        <v>3.443328550932568E-2</v>
      </c>
      <c r="N16" s="137">
        <v>4.3559427504667084E-2</v>
      </c>
      <c r="O16" s="137">
        <v>6.6225165562913912E-2</v>
      </c>
      <c r="P16" s="138">
        <v>0</v>
      </c>
      <c r="Q16" s="101">
        <v>4.2362525458248472E-2</v>
      </c>
      <c r="R16" s="101">
        <v>4.8352891276685989E-2</v>
      </c>
      <c r="S16" s="200" t="s">
        <v>63</v>
      </c>
    </row>
    <row r="17" spans="2:19" ht="21.95" customHeight="1" x14ac:dyDescent="0.25">
      <c r="B17" s="102" t="s">
        <v>15</v>
      </c>
      <c r="C17" s="136">
        <v>1.0101010101010102E-2</v>
      </c>
      <c r="D17" s="137">
        <v>7.2727272727272727E-3</v>
      </c>
      <c r="E17" s="137">
        <v>0</v>
      </c>
      <c r="F17" s="138">
        <v>0</v>
      </c>
      <c r="G17" s="101">
        <v>7.9155672823219003E-3</v>
      </c>
      <c r="H17" s="136">
        <v>4.9059689288634507E-3</v>
      </c>
      <c r="I17" s="137">
        <v>7.3196235622168E-3</v>
      </c>
      <c r="J17" s="137">
        <v>2.1276595744680851E-2</v>
      </c>
      <c r="K17" s="138">
        <v>0</v>
      </c>
      <c r="L17" s="101">
        <v>7.0771408351026181E-3</v>
      </c>
      <c r="M17" s="136">
        <v>7.1736011477761836E-3</v>
      </c>
      <c r="N17" s="137">
        <v>7.4673304293714996E-3</v>
      </c>
      <c r="O17" s="137">
        <v>1.9867549668874173E-2</v>
      </c>
      <c r="P17" s="138">
        <v>0</v>
      </c>
      <c r="Q17" s="101">
        <v>8.1466395112016286E-3</v>
      </c>
      <c r="R17" s="101">
        <v>7.4932843206560159E-3</v>
      </c>
      <c r="S17" s="200" t="s">
        <v>64</v>
      </c>
    </row>
    <row r="18" spans="2:19" ht="21.95" customHeight="1" thickBot="1" x14ac:dyDescent="0.3">
      <c r="B18" s="96" t="s">
        <v>16</v>
      </c>
      <c r="C18" s="136">
        <v>1.0101010101010102E-2</v>
      </c>
      <c r="D18" s="137">
        <v>2.181818181818182E-2</v>
      </c>
      <c r="E18" s="137">
        <v>0</v>
      </c>
      <c r="F18" s="138">
        <v>0</v>
      </c>
      <c r="G18" s="101">
        <v>1.8469656992084433E-2</v>
      </c>
      <c r="H18" s="136">
        <v>1.3900245298446443E-2</v>
      </c>
      <c r="I18" s="137">
        <v>2.3004531195538514E-2</v>
      </c>
      <c r="J18" s="137">
        <v>2.8368794326241134E-2</v>
      </c>
      <c r="K18" s="138">
        <v>0</v>
      </c>
      <c r="L18" s="101">
        <v>2.0523708421797595E-2</v>
      </c>
      <c r="M18" s="136">
        <v>1.721664275466284E-2</v>
      </c>
      <c r="N18" s="137">
        <v>2.613565650280025E-2</v>
      </c>
      <c r="O18" s="137">
        <v>1.3245033112582781E-2</v>
      </c>
      <c r="P18" s="138">
        <v>0</v>
      </c>
      <c r="Q18" s="101">
        <v>2.2810590631364563E-2</v>
      </c>
      <c r="R18" s="101">
        <v>2.1207408454686837E-2</v>
      </c>
      <c r="S18" s="200" t="s">
        <v>65</v>
      </c>
    </row>
    <row r="19" spans="2:19" ht="35.1" customHeight="1" thickTop="1" thickBot="1" x14ac:dyDescent="0.3">
      <c r="B19" s="90" t="s">
        <v>17</v>
      </c>
      <c r="C19" s="134">
        <v>7.0707070707070718E-2</v>
      </c>
      <c r="D19" s="135">
        <v>0.17818181818181819</v>
      </c>
      <c r="E19" s="135">
        <v>0.2</v>
      </c>
      <c r="F19" s="94">
        <v>0</v>
      </c>
      <c r="G19" s="95">
        <v>0.15039577836411611</v>
      </c>
      <c r="H19" s="134">
        <v>8.4219133278822564E-2</v>
      </c>
      <c r="I19" s="135">
        <v>0.15510630881840362</v>
      </c>
      <c r="J19" s="135">
        <v>0.17021276595744678</v>
      </c>
      <c r="K19" s="94">
        <v>0.16666666666666666</v>
      </c>
      <c r="L19" s="95">
        <v>0.13517338995046002</v>
      </c>
      <c r="M19" s="134">
        <v>0.1018651362984218</v>
      </c>
      <c r="N19" s="135">
        <v>0.13067828251400126</v>
      </c>
      <c r="O19" s="135">
        <v>0.15231788079470199</v>
      </c>
      <c r="P19" s="94">
        <v>0</v>
      </c>
      <c r="Q19" s="95">
        <v>0.12382892057026477</v>
      </c>
      <c r="R19" s="95">
        <v>0.13205146331118336</v>
      </c>
    </row>
    <row r="20" spans="2:19" ht="21.95" customHeight="1" thickTop="1" thickBot="1" x14ac:dyDescent="0.3">
      <c r="B20" s="103" t="s">
        <v>19</v>
      </c>
      <c r="C20" s="139">
        <v>1</v>
      </c>
      <c r="D20" s="140">
        <v>1</v>
      </c>
      <c r="E20" s="140">
        <v>1</v>
      </c>
      <c r="F20" s="141">
        <v>0</v>
      </c>
      <c r="G20" s="142">
        <v>1</v>
      </c>
      <c r="H20" s="139">
        <v>1</v>
      </c>
      <c r="I20" s="140">
        <v>0.99999999999999989</v>
      </c>
      <c r="J20" s="140">
        <v>1</v>
      </c>
      <c r="K20" s="141">
        <v>0.99999999999999989</v>
      </c>
      <c r="L20" s="142">
        <v>1</v>
      </c>
      <c r="M20" s="139">
        <v>1</v>
      </c>
      <c r="N20" s="140">
        <v>1</v>
      </c>
      <c r="O20" s="140">
        <v>1</v>
      </c>
      <c r="P20" s="141">
        <v>0</v>
      </c>
      <c r="Q20" s="142">
        <v>1</v>
      </c>
      <c r="R20" s="142">
        <v>0.99999999999999989</v>
      </c>
      <c r="S20" s="202" t="s">
        <v>67</v>
      </c>
    </row>
    <row r="21" spans="2:19" ht="16.5" thickTop="1" thickBot="1" x14ac:dyDescent="0.3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78"/>
      <c r="R21" s="63"/>
    </row>
    <row r="22" spans="2:19" ht="15.75" thickTop="1" x14ac:dyDescent="0.25">
      <c r="B22" s="164" t="s">
        <v>23</v>
      </c>
      <c r="C22" s="165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64"/>
      <c r="R22" s="69"/>
    </row>
    <row r="23" spans="2:19" ht="15.75" thickBot="1" x14ac:dyDescent="0.3">
      <c r="B23" s="166" t="s">
        <v>79</v>
      </c>
      <c r="C23" s="167"/>
      <c r="D23" s="63"/>
      <c r="E23" s="63"/>
      <c r="F23" s="6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 ht="15.75" thickTop="1" x14ac:dyDescent="0.25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25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</row>
    <row r="26" spans="2:19" x14ac:dyDescent="0.25">
      <c r="B26" s="4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2:19" x14ac:dyDescent="0.25">
      <c r="B27" s="4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2:19" x14ac:dyDescent="0.25">
      <c r="B28" s="4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2:19" x14ac:dyDescent="0.25">
      <c r="B29" s="4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2:19" x14ac:dyDescent="0.25">
      <c r="B30" s="4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19" x14ac:dyDescent="0.25">
      <c r="B31" s="4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2:19" x14ac:dyDescent="0.25">
      <c r="B32" s="4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2:18" x14ac:dyDescent="0.25">
      <c r="B33" s="4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x14ac:dyDescent="0.25">
      <c r="B34" s="4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x14ac:dyDescent="0.25">
      <c r="B35" s="3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x14ac:dyDescent="0.2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x14ac:dyDescent="0.2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x14ac:dyDescent="0.2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Q22"/>
  <sheetViews>
    <sheetView topLeftCell="A3" zoomScale="80" zoomScaleNormal="80" workbookViewId="0">
      <selection activeCell="C6" sqref="C6:P19"/>
    </sheetView>
  </sheetViews>
  <sheetFormatPr defaultColWidth="9.140625" defaultRowHeight="15" x14ac:dyDescent="0.25"/>
  <cols>
    <col min="1" max="1" width="9.140625" style="38"/>
    <col min="2" max="2" width="29.5703125" style="38" customWidth="1"/>
    <col min="3" max="16" width="10.85546875" style="38" customWidth="1"/>
    <col min="17" max="17" width="9.140625" style="199"/>
    <col min="18" max="16384" width="9.140625" style="38"/>
  </cols>
  <sheetData>
    <row r="1" spans="2:17" ht="15.75" thickBot="1" x14ac:dyDescent="0.3"/>
    <row r="2" spans="2:17" ht="25.15" customHeight="1" thickTop="1" thickBot="1" x14ac:dyDescent="0.3">
      <c r="B2" s="265" t="s">
        <v>134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39"/>
    </row>
    <row r="3" spans="2:17" ht="25.15" customHeight="1" thickTop="1" x14ac:dyDescent="0.25">
      <c r="B3" s="211" t="s">
        <v>2</v>
      </c>
      <c r="C3" s="266" t="s">
        <v>82</v>
      </c>
      <c r="D3" s="267"/>
      <c r="E3" s="266" t="s">
        <v>87</v>
      </c>
      <c r="F3" s="267"/>
      <c r="G3" s="266" t="s">
        <v>110</v>
      </c>
      <c r="H3" s="267"/>
      <c r="I3" s="266" t="s">
        <v>111</v>
      </c>
      <c r="J3" s="267"/>
      <c r="K3" s="266" t="s">
        <v>112</v>
      </c>
      <c r="L3" s="267"/>
      <c r="M3" s="266" t="s">
        <v>113</v>
      </c>
      <c r="N3" s="267"/>
      <c r="O3" s="244" t="s">
        <v>19</v>
      </c>
      <c r="P3" s="245"/>
    </row>
    <row r="4" spans="2:17" ht="25.15" customHeight="1" x14ac:dyDescent="0.25">
      <c r="B4" s="240"/>
      <c r="C4" s="268" t="s">
        <v>82</v>
      </c>
      <c r="D4" s="269"/>
      <c r="E4" s="268"/>
      <c r="F4" s="269"/>
      <c r="G4" s="268"/>
      <c r="H4" s="269"/>
      <c r="I4" s="268"/>
      <c r="J4" s="269"/>
      <c r="K4" s="268" t="s">
        <v>85</v>
      </c>
      <c r="L4" s="269"/>
      <c r="M4" s="268" t="s">
        <v>86</v>
      </c>
      <c r="N4" s="269"/>
      <c r="O4" s="246"/>
      <c r="P4" s="247"/>
    </row>
    <row r="5" spans="2:17" ht="25.15" customHeight="1" thickBot="1" x14ac:dyDescent="0.3">
      <c r="B5" s="241"/>
      <c r="C5" s="174" t="s">
        <v>3</v>
      </c>
      <c r="D5" s="187" t="s">
        <v>4</v>
      </c>
      <c r="E5" s="174" t="s">
        <v>3</v>
      </c>
      <c r="F5" s="188" t="s">
        <v>4</v>
      </c>
      <c r="G5" s="174" t="s">
        <v>3</v>
      </c>
      <c r="H5" s="187" t="s">
        <v>4</v>
      </c>
      <c r="I5" s="174" t="s">
        <v>3</v>
      </c>
      <c r="J5" s="188" t="s">
        <v>4</v>
      </c>
      <c r="K5" s="174" t="s">
        <v>3</v>
      </c>
      <c r="L5" s="187" t="s">
        <v>4</v>
      </c>
      <c r="M5" s="174" t="s">
        <v>3</v>
      </c>
      <c r="N5" s="188" t="s">
        <v>4</v>
      </c>
      <c r="O5" s="174" t="s">
        <v>3</v>
      </c>
      <c r="P5" s="187" t="s">
        <v>4</v>
      </c>
    </row>
    <row r="6" spans="2:17" ht="35.1" customHeight="1" thickTop="1" thickBot="1" x14ac:dyDescent="0.3">
      <c r="B6" s="90" t="s">
        <v>5</v>
      </c>
      <c r="C6" s="117">
        <v>204</v>
      </c>
      <c r="D6" s="109">
        <v>1</v>
      </c>
      <c r="E6" s="117">
        <v>2646</v>
      </c>
      <c r="F6" s="94">
        <v>0.71902173913043477</v>
      </c>
      <c r="G6" s="117">
        <v>165</v>
      </c>
      <c r="H6" s="109">
        <v>0.21181001283697048</v>
      </c>
      <c r="I6" s="117">
        <v>655</v>
      </c>
      <c r="J6" s="94">
        <v>0.3979343863912515</v>
      </c>
      <c r="K6" s="117">
        <v>34</v>
      </c>
      <c r="L6" s="109">
        <v>0.79069767441860461</v>
      </c>
      <c r="M6" s="117">
        <v>391</v>
      </c>
      <c r="N6" s="94">
        <v>0.5423023578363384</v>
      </c>
      <c r="O6" s="117">
        <v>4095</v>
      </c>
      <c r="P6" s="109">
        <v>0.57896225081295061</v>
      </c>
      <c r="Q6" s="199" t="s">
        <v>55</v>
      </c>
    </row>
    <row r="7" spans="2:17" ht="21.95" customHeight="1" thickTop="1" x14ac:dyDescent="0.25">
      <c r="B7" s="96" t="s">
        <v>6</v>
      </c>
      <c r="C7" s="110">
        <v>0</v>
      </c>
      <c r="D7" s="112">
        <v>0</v>
      </c>
      <c r="E7" s="110">
        <v>228</v>
      </c>
      <c r="F7" s="100">
        <v>6.1956521739130438E-2</v>
      </c>
      <c r="G7" s="110">
        <v>204</v>
      </c>
      <c r="H7" s="112">
        <v>0.26187419768934533</v>
      </c>
      <c r="I7" s="110">
        <v>217</v>
      </c>
      <c r="J7" s="100">
        <v>0.13183475091130012</v>
      </c>
      <c r="K7" s="110">
        <v>2</v>
      </c>
      <c r="L7" s="112">
        <v>4.6511627906976744E-2</v>
      </c>
      <c r="M7" s="110">
        <v>48</v>
      </c>
      <c r="N7" s="100">
        <v>6.6574202496532592E-2</v>
      </c>
      <c r="O7" s="110">
        <v>699</v>
      </c>
      <c r="P7" s="112">
        <v>9.8826523398840668E-2</v>
      </c>
      <c r="Q7" s="199" t="s">
        <v>56</v>
      </c>
    </row>
    <row r="8" spans="2:17" ht="21.95" customHeight="1" x14ac:dyDescent="0.25">
      <c r="B8" s="102" t="s">
        <v>7</v>
      </c>
      <c r="C8" s="110">
        <v>0</v>
      </c>
      <c r="D8" s="112">
        <v>0</v>
      </c>
      <c r="E8" s="110">
        <v>76</v>
      </c>
      <c r="F8" s="100">
        <v>2.0652173913043477E-2</v>
      </c>
      <c r="G8" s="110">
        <v>37</v>
      </c>
      <c r="H8" s="112">
        <v>4.7496790757381259E-2</v>
      </c>
      <c r="I8" s="110">
        <v>99</v>
      </c>
      <c r="J8" s="100">
        <v>6.0145808019441069E-2</v>
      </c>
      <c r="K8" s="110">
        <v>3</v>
      </c>
      <c r="L8" s="112">
        <v>6.9767441860465115E-2</v>
      </c>
      <c r="M8" s="110">
        <v>7</v>
      </c>
      <c r="N8" s="100">
        <v>9.7087378640776691E-3</v>
      </c>
      <c r="O8" s="110">
        <v>222</v>
      </c>
      <c r="P8" s="112">
        <v>3.1386964512936516E-2</v>
      </c>
      <c r="Q8" s="199" t="s">
        <v>57</v>
      </c>
    </row>
    <row r="9" spans="2:17" ht="21.95" customHeight="1" x14ac:dyDescent="0.25">
      <c r="B9" s="102" t="s">
        <v>8</v>
      </c>
      <c r="C9" s="110">
        <v>0</v>
      </c>
      <c r="D9" s="112">
        <v>0</v>
      </c>
      <c r="E9" s="110">
        <v>248</v>
      </c>
      <c r="F9" s="100">
        <v>6.7391304347826086E-2</v>
      </c>
      <c r="G9" s="110">
        <v>104</v>
      </c>
      <c r="H9" s="112">
        <v>0.13350449293966624</v>
      </c>
      <c r="I9" s="110">
        <v>185</v>
      </c>
      <c r="J9" s="100">
        <v>0.11239368165249089</v>
      </c>
      <c r="K9" s="110">
        <v>0</v>
      </c>
      <c r="L9" s="112">
        <v>0</v>
      </c>
      <c r="M9" s="110">
        <v>29</v>
      </c>
      <c r="N9" s="100">
        <v>4.0221914008321778E-2</v>
      </c>
      <c r="O9" s="110">
        <v>566</v>
      </c>
      <c r="P9" s="112">
        <v>8.0022621235685001E-2</v>
      </c>
      <c r="Q9" s="199" t="s">
        <v>58</v>
      </c>
    </row>
    <row r="10" spans="2:17" ht="21.95" customHeight="1" x14ac:dyDescent="0.25">
      <c r="B10" s="102" t="s">
        <v>9</v>
      </c>
      <c r="C10" s="110">
        <v>0</v>
      </c>
      <c r="D10" s="112">
        <v>0</v>
      </c>
      <c r="E10" s="110">
        <v>82</v>
      </c>
      <c r="F10" s="100">
        <v>2.2282608695652174E-2</v>
      </c>
      <c r="G10" s="110">
        <v>48</v>
      </c>
      <c r="H10" s="112">
        <v>6.1617458279845959E-2</v>
      </c>
      <c r="I10" s="110">
        <v>73</v>
      </c>
      <c r="J10" s="100">
        <v>4.4349939246658567E-2</v>
      </c>
      <c r="K10" s="110">
        <v>1</v>
      </c>
      <c r="L10" s="112">
        <v>2.3255813953488372E-2</v>
      </c>
      <c r="M10" s="110">
        <v>13</v>
      </c>
      <c r="N10" s="100">
        <v>1.8030513176144243E-2</v>
      </c>
      <c r="O10" s="110">
        <v>217</v>
      </c>
      <c r="P10" s="112">
        <v>3.0680050897780291E-2</v>
      </c>
      <c r="Q10" s="199" t="s">
        <v>59</v>
      </c>
    </row>
    <row r="11" spans="2:17" ht="21.95" customHeight="1" thickBot="1" x14ac:dyDescent="0.3">
      <c r="B11" s="102" t="s">
        <v>10</v>
      </c>
      <c r="C11" s="110">
        <v>0</v>
      </c>
      <c r="D11" s="112">
        <v>0</v>
      </c>
      <c r="E11" s="110">
        <v>106</v>
      </c>
      <c r="F11" s="100">
        <v>2.8804347826086957E-2</v>
      </c>
      <c r="G11" s="110">
        <v>100</v>
      </c>
      <c r="H11" s="112">
        <v>0.12836970474967907</v>
      </c>
      <c r="I11" s="110">
        <v>105</v>
      </c>
      <c r="J11" s="100">
        <v>6.3791008505467803E-2</v>
      </c>
      <c r="K11" s="110">
        <v>1</v>
      </c>
      <c r="L11" s="112">
        <v>2.3255813953488372E-2</v>
      </c>
      <c r="M11" s="110">
        <v>28</v>
      </c>
      <c r="N11" s="100">
        <v>3.8834951456310676E-2</v>
      </c>
      <c r="O11" s="110">
        <v>340</v>
      </c>
      <c r="P11" s="112">
        <v>4.8070125830623499E-2</v>
      </c>
      <c r="Q11" s="199" t="s">
        <v>60</v>
      </c>
    </row>
    <row r="12" spans="2:17" ht="35.1" customHeight="1" thickTop="1" thickBot="1" x14ac:dyDescent="0.3">
      <c r="B12" s="90" t="s">
        <v>11</v>
      </c>
      <c r="C12" s="117">
        <v>0</v>
      </c>
      <c r="D12" s="109">
        <v>0</v>
      </c>
      <c r="E12" s="117">
        <v>740</v>
      </c>
      <c r="F12" s="94">
        <v>0.20108695652173914</v>
      </c>
      <c r="G12" s="117">
        <v>493</v>
      </c>
      <c r="H12" s="109">
        <v>0.632862644415918</v>
      </c>
      <c r="I12" s="117">
        <v>679</v>
      </c>
      <c r="J12" s="94">
        <v>0.41251518833535844</v>
      </c>
      <c r="K12" s="117">
        <v>7</v>
      </c>
      <c r="L12" s="109">
        <v>0.16279069767441862</v>
      </c>
      <c r="M12" s="117">
        <v>125</v>
      </c>
      <c r="N12" s="94">
        <v>0.17337031900138694</v>
      </c>
      <c r="O12" s="117">
        <v>2044</v>
      </c>
      <c r="P12" s="109">
        <v>0.28898628587586594</v>
      </c>
    </row>
    <row r="13" spans="2:17" ht="21.95" customHeight="1" thickTop="1" x14ac:dyDescent="0.25">
      <c r="B13" s="102" t="s">
        <v>12</v>
      </c>
      <c r="C13" s="110">
        <v>0</v>
      </c>
      <c r="D13" s="112">
        <v>0</v>
      </c>
      <c r="E13" s="110">
        <v>12</v>
      </c>
      <c r="F13" s="100">
        <v>3.2608695652173911E-3</v>
      </c>
      <c r="G13" s="110">
        <v>19</v>
      </c>
      <c r="H13" s="112">
        <v>2.4390243902439025E-2</v>
      </c>
      <c r="I13" s="110">
        <v>21</v>
      </c>
      <c r="J13" s="100">
        <v>1.275820170109356E-2</v>
      </c>
      <c r="K13" s="110">
        <v>0</v>
      </c>
      <c r="L13" s="112">
        <v>0</v>
      </c>
      <c r="M13" s="110">
        <v>4</v>
      </c>
      <c r="N13" s="100">
        <v>5.5478502080443829E-3</v>
      </c>
      <c r="O13" s="110">
        <v>56</v>
      </c>
      <c r="P13" s="112">
        <v>7.9174324897497532E-3</v>
      </c>
      <c r="Q13" s="199" t="s">
        <v>61</v>
      </c>
    </row>
    <row r="14" spans="2:17" ht="21.95" customHeight="1" x14ac:dyDescent="0.25">
      <c r="B14" s="102" t="s">
        <v>13</v>
      </c>
      <c r="C14" s="110">
        <v>0</v>
      </c>
      <c r="D14" s="112">
        <v>0</v>
      </c>
      <c r="E14" s="110">
        <v>98</v>
      </c>
      <c r="F14" s="100">
        <v>2.6630434782608695E-2</v>
      </c>
      <c r="G14" s="110">
        <v>39</v>
      </c>
      <c r="H14" s="112">
        <v>5.0064184852374842E-2</v>
      </c>
      <c r="I14" s="110">
        <v>115</v>
      </c>
      <c r="J14" s="100">
        <v>6.9866342648845683E-2</v>
      </c>
      <c r="K14" s="110">
        <v>0</v>
      </c>
      <c r="L14" s="112">
        <v>0</v>
      </c>
      <c r="M14" s="110">
        <v>81</v>
      </c>
      <c r="N14" s="100">
        <v>0.11234396671289876</v>
      </c>
      <c r="O14" s="110">
        <v>333</v>
      </c>
      <c r="P14" s="112">
        <v>4.7080446769404781E-2</v>
      </c>
      <c r="Q14" s="199" t="s">
        <v>62</v>
      </c>
    </row>
    <row r="15" spans="2:17" ht="21.95" customHeight="1" x14ac:dyDescent="0.25">
      <c r="B15" s="102" t="s">
        <v>14</v>
      </c>
      <c r="C15" s="110">
        <v>0</v>
      </c>
      <c r="D15" s="112">
        <v>0</v>
      </c>
      <c r="E15" s="110">
        <v>120</v>
      </c>
      <c r="F15" s="100">
        <v>3.2608695652173912E-2</v>
      </c>
      <c r="G15" s="110">
        <v>38</v>
      </c>
      <c r="H15" s="112">
        <v>4.878048780487805E-2</v>
      </c>
      <c r="I15" s="110">
        <v>104</v>
      </c>
      <c r="J15" s="100">
        <v>6.3183475091130009E-2</v>
      </c>
      <c r="K15" s="110">
        <v>1</v>
      </c>
      <c r="L15" s="112">
        <v>2.3255813953488372E-2</v>
      </c>
      <c r="M15" s="110">
        <v>79</v>
      </c>
      <c r="N15" s="100">
        <v>0.10957004160887657</v>
      </c>
      <c r="O15" s="110">
        <v>342</v>
      </c>
      <c r="P15" s="112">
        <v>4.8352891276685989E-2</v>
      </c>
      <c r="Q15" s="199" t="s">
        <v>63</v>
      </c>
    </row>
    <row r="16" spans="2:17" ht="21.95" customHeight="1" x14ac:dyDescent="0.25">
      <c r="B16" s="102" t="s">
        <v>15</v>
      </c>
      <c r="C16" s="110">
        <v>0</v>
      </c>
      <c r="D16" s="112">
        <v>0</v>
      </c>
      <c r="E16" s="110">
        <v>13</v>
      </c>
      <c r="F16" s="100">
        <v>3.5326086956521739E-3</v>
      </c>
      <c r="G16" s="110">
        <v>9</v>
      </c>
      <c r="H16" s="112">
        <v>1.1553273427471117E-2</v>
      </c>
      <c r="I16" s="110">
        <v>18</v>
      </c>
      <c r="J16" s="100">
        <v>1.0935601458080195E-2</v>
      </c>
      <c r="K16" s="110">
        <v>1</v>
      </c>
      <c r="L16" s="112">
        <v>2.3255813953488372E-2</v>
      </c>
      <c r="M16" s="110">
        <v>12</v>
      </c>
      <c r="N16" s="100">
        <v>1.6643550624133148E-2</v>
      </c>
      <c r="O16" s="110">
        <v>53</v>
      </c>
      <c r="P16" s="112">
        <v>7.4932843206560159E-3</v>
      </c>
      <c r="Q16" s="199" t="s">
        <v>64</v>
      </c>
    </row>
    <row r="17" spans="2:17" ht="21.95" customHeight="1" thickBot="1" x14ac:dyDescent="0.3">
      <c r="B17" s="96" t="s">
        <v>16</v>
      </c>
      <c r="C17" s="110">
        <v>0</v>
      </c>
      <c r="D17" s="112">
        <v>0</v>
      </c>
      <c r="E17" s="110">
        <v>51</v>
      </c>
      <c r="F17" s="100">
        <v>1.3858695652173913E-2</v>
      </c>
      <c r="G17" s="110">
        <v>16</v>
      </c>
      <c r="H17" s="112">
        <v>2.0539152759948651E-2</v>
      </c>
      <c r="I17" s="110">
        <v>54</v>
      </c>
      <c r="J17" s="100">
        <v>3.2806804374240585E-2</v>
      </c>
      <c r="K17" s="110">
        <v>0</v>
      </c>
      <c r="L17" s="112">
        <v>0</v>
      </c>
      <c r="M17" s="110">
        <v>29</v>
      </c>
      <c r="N17" s="100">
        <v>4.0221914008321778E-2</v>
      </c>
      <c r="O17" s="110">
        <v>150</v>
      </c>
      <c r="P17" s="112">
        <v>2.1207408454686837E-2</v>
      </c>
      <c r="Q17" s="199" t="s">
        <v>65</v>
      </c>
    </row>
    <row r="18" spans="2:17" ht="35.1" customHeight="1" thickTop="1" thickBot="1" x14ac:dyDescent="0.3">
      <c r="B18" s="90" t="s">
        <v>17</v>
      </c>
      <c r="C18" s="117">
        <v>0</v>
      </c>
      <c r="D18" s="109">
        <v>0</v>
      </c>
      <c r="E18" s="117">
        <v>294</v>
      </c>
      <c r="F18" s="94">
        <v>7.9891304347826084E-2</v>
      </c>
      <c r="G18" s="117">
        <v>121</v>
      </c>
      <c r="H18" s="109">
        <v>0.15532734274711169</v>
      </c>
      <c r="I18" s="117">
        <v>312</v>
      </c>
      <c r="J18" s="94">
        <v>0.18955042527339003</v>
      </c>
      <c r="K18" s="117">
        <v>2</v>
      </c>
      <c r="L18" s="109">
        <v>4.6511627906976744E-2</v>
      </c>
      <c r="M18" s="117">
        <v>205</v>
      </c>
      <c r="N18" s="94">
        <v>0.2843273231622746</v>
      </c>
      <c r="O18" s="117">
        <v>934</v>
      </c>
      <c r="P18" s="109">
        <v>0.13205146331118336</v>
      </c>
    </row>
    <row r="19" spans="2:17" ht="21.95" customHeight="1" thickTop="1" thickBot="1" x14ac:dyDescent="0.3">
      <c r="B19" s="103" t="s">
        <v>19</v>
      </c>
      <c r="C19" s="143">
        <v>204</v>
      </c>
      <c r="D19" s="144">
        <v>1</v>
      </c>
      <c r="E19" s="143">
        <v>3680</v>
      </c>
      <c r="F19" s="145">
        <v>1</v>
      </c>
      <c r="G19" s="143">
        <v>779</v>
      </c>
      <c r="H19" s="146">
        <v>1</v>
      </c>
      <c r="I19" s="143">
        <v>1646</v>
      </c>
      <c r="J19" s="145">
        <v>1</v>
      </c>
      <c r="K19" s="143">
        <v>43</v>
      </c>
      <c r="L19" s="146">
        <v>0.99999999999999989</v>
      </c>
      <c r="M19" s="143">
        <v>721</v>
      </c>
      <c r="N19" s="145">
        <v>0.99999999999999989</v>
      </c>
      <c r="O19" s="143">
        <v>7073</v>
      </c>
      <c r="P19" s="144">
        <v>0.99999999999999989</v>
      </c>
      <c r="Q19" s="199" t="s">
        <v>88</v>
      </c>
    </row>
    <row r="20" spans="2:17" ht="15.75" thickTop="1" x14ac:dyDescent="0.25">
      <c r="B20" s="58"/>
      <c r="C20" s="60"/>
      <c r="D20" s="76"/>
      <c r="E20" s="60"/>
      <c r="F20" s="76"/>
      <c r="G20" s="63"/>
      <c r="H20" s="63"/>
      <c r="I20" s="63"/>
    </row>
    <row r="21" spans="2:17" x14ac:dyDescent="0.25">
      <c r="B21" s="170"/>
      <c r="C21" s="171"/>
      <c r="D21" s="76"/>
      <c r="E21" s="60"/>
      <c r="F21" s="76"/>
      <c r="G21" s="77"/>
      <c r="H21" s="63"/>
      <c r="I21" s="77"/>
      <c r="K21" s="77"/>
      <c r="O21" s="77"/>
    </row>
    <row r="22" spans="2:17" x14ac:dyDescent="0.25">
      <c r="B22" s="172"/>
      <c r="C22" s="171"/>
      <c r="D22" s="69"/>
      <c r="E22" s="64"/>
      <c r="F22" s="69"/>
      <c r="G22" s="63"/>
      <c r="H22" s="63"/>
      <c r="I22" s="63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P29"/>
  <sheetViews>
    <sheetView zoomScale="80" zoomScaleNormal="80" workbookViewId="0">
      <selection activeCell="C7" sqref="C7:O16"/>
    </sheetView>
  </sheetViews>
  <sheetFormatPr defaultColWidth="9.140625" defaultRowHeight="15" x14ac:dyDescent="0.25"/>
  <cols>
    <col min="1" max="1" width="4.7109375" style="38" customWidth="1"/>
    <col min="2" max="2" width="40.7109375" style="38" customWidth="1"/>
    <col min="3" max="15" width="13.7109375" style="38" customWidth="1"/>
    <col min="16" max="16" width="9.140625" style="199"/>
    <col min="17" max="16384" width="9.140625" style="38"/>
  </cols>
  <sheetData>
    <row r="1" spans="2:16" ht="15.75" thickBot="1" x14ac:dyDescent="0.3"/>
    <row r="2" spans="2:16" ht="25.15" customHeight="1" thickTop="1" thickBot="1" x14ac:dyDescent="0.3">
      <c r="B2" s="205" t="s">
        <v>107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1"/>
    </row>
    <row r="3" spans="2:16" ht="25.15" customHeight="1" thickTop="1" thickBot="1" x14ac:dyDescent="0.3">
      <c r="B3" s="208" t="s">
        <v>135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39"/>
    </row>
    <row r="4" spans="2:16" ht="25.15" customHeight="1" thickTop="1" x14ac:dyDescent="0.25">
      <c r="B4" s="272" t="s">
        <v>36</v>
      </c>
      <c r="C4" s="234">
        <v>2015</v>
      </c>
      <c r="D4" s="235"/>
      <c r="E4" s="236">
        <v>2016</v>
      </c>
      <c r="F4" s="235"/>
      <c r="G4" s="237">
        <v>2017</v>
      </c>
      <c r="H4" s="237"/>
      <c r="I4" s="236">
        <v>2018</v>
      </c>
      <c r="J4" s="237"/>
      <c r="K4" s="236">
        <v>2019</v>
      </c>
      <c r="L4" s="235"/>
      <c r="M4" s="236">
        <v>2020</v>
      </c>
      <c r="N4" s="279"/>
      <c r="O4" s="245" t="s">
        <v>129</v>
      </c>
    </row>
    <row r="5" spans="2:16" ht="25.15" customHeight="1" x14ac:dyDescent="0.25">
      <c r="B5" s="273"/>
      <c r="C5" s="275">
        <v>2015</v>
      </c>
      <c r="D5" s="276"/>
      <c r="E5" s="277">
        <v>2016</v>
      </c>
      <c r="F5" s="276"/>
      <c r="G5" s="278">
        <v>2017</v>
      </c>
      <c r="H5" s="278"/>
      <c r="I5" s="277">
        <v>2017</v>
      </c>
      <c r="J5" s="278"/>
      <c r="K5" s="277">
        <v>2017</v>
      </c>
      <c r="L5" s="276"/>
      <c r="M5" s="280">
        <v>2017</v>
      </c>
      <c r="N5" s="281"/>
      <c r="O5" s="247"/>
    </row>
    <row r="6" spans="2:16" ht="25.15" customHeight="1" thickBot="1" x14ac:dyDescent="0.3">
      <c r="B6" s="274"/>
      <c r="C6" s="179" t="s">
        <v>3</v>
      </c>
      <c r="D6" s="189" t="s">
        <v>4</v>
      </c>
      <c r="E6" s="181" t="s">
        <v>3</v>
      </c>
      <c r="F6" s="189" t="s">
        <v>4</v>
      </c>
      <c r="G6" s="181" t="s">
        <v>3</v>
      </c>
      <c r="H6" s="190" t="s">
        <v>4</v>
      </c>
      <c r="I6" s="181" t="s">
        <v>3</v>
      </c>
      <c r="J6" s="190" t="s">
        <v>4</v>
      </c>
      <c r="K6" s="181" t="s">
        <v>3</v>
      </c>
      <c r="L6" s="190" t="s">
        <v>4</v>
      </c>
      <c r="M6" s="181" t="s">
        <v>3</v>
      </c>
      <c r="N6" s="191" t="s">
        <v>4</v>
      </c>
      <c r="O6" s="256"/>
    </row>
    <row r="7" spans="2:16" ht="21.95" customHeight="1" thickTop="1" x14ac:dyDescent="0.25">
      <c r="B7" s="147" t="s">
        <v>37</v>
      </c>
      <c r="C7" s="97">
        <v>2</v>
      </c>
      <c r="D7" s="98">
        <v>0</v>
      </c>
      <c r="E7" s="111">
        <v>2</v>
      </c>
      <c r="F7" s="98">
        <v>0</v>
      </c>
      <c r="G7" s="111">
        <v>3</v>
      </c>
      <c r="H7" s="100">
        <v>0</v>
      </c>
      <c r="I7" s="111">
        <v>0</v>
      </c>
      <c r="J7" s="100">
        <v>0</v>
      </c>
      <c r="K7" s="111">
        <v>1</v>
      </c>
      <c r="L7" s="100">
        <v>8.7320991966468735E-5</v>
      </c>
      <c r="M7" s="111">
        <v>1</v>
      </c>
      <c r="N7" s="100">
        <v>1.4138272303124559E-4</v>
      </c>
      <c r="O7" s="148">
        <v>0</v>
      </c>
      <c r="P7" s="200" t="s">
        <v>68</v>
      </c>
    </row>
    <row r="8" spans="2:16" ht="21.95" customHeight="1" x14ac:dyDescent="0.25">
      <c r="B8" s="147" t="s">
        <v>38</v>
      </c>
      <c r="C8" s="97">
        <v>10</v>
      </c>
      <c r="D8" s="98">
        <v>1E-3</v>
      </c>
      <c r="E8" s="111">
        <v>4</v>
      </c>
      <c r="F8" s="98">
        <v>0</v>
      </c>
      <c r="G8" s="111">
        <v>5</v>
      </c>
      <c r="H8" s="100">
        <v>0</v>
      </c>
      <c r="I8" s="111">
        <v>7</v>
      </c>
      <c r="J8" s="100">
        <v>6.6350710900473929E-4</v>
      </c>
      <c r="K8" s="111">
        <v>10</v>
      </c>
      <c r="L8" s="100">
        <v>8.732099196646874E-4</v>
      </c>
      <c r="M8" s="111">
        <v>4</v>
      </c>
      <c r="N8" s="100">
        <v>5.6553089212498236E-4</v>
      </c>
      <c r="O8" s="148">
        <v>-0.6</v>
      </c>
      <c r="P8" s="200" t="s">
        <v>69</v>
      </c>
    </row>
    <row r="9" spans="2:16" ht="21.95" customHeight="1" x14ac:dyDescent="0.25">
      <c r="B9" s="147" t="s">
        <v>39</v>
      </c>
      <c r="C9" s="97">
        <v>9</v>
      </c>
      <c r="D9" s="98">
        <v>1E-3</v>
      </c>
      <c r="E9" s="111">
        <v>15</v>
      </c>
      <c r="F9" s="98">
        <v>2E-3</v>
      </c>
      <c r="G9" s="111">
        <v>11</v>
      </c>
      <c r="H9" s="100">
        <v>1E-3</v>
      </c>
      <c r="I9" s="111">
        <v>14</v>
      </c>
      <c r="J9" s="100">
        <v>1.3270142180094786E-3</v>
      </c>
      <c r="K9" s="111">
        <v>14</v>
      </c>
      <c r="L9" s="100">
        <v>1.2224938875305623E-3</v>
      </c>
      <c r="M9" s="111">
        <v>12</v>
      </c>
      <c r="N9" s="100">
        <v>1.696592676374947E-3</v>
      </c>
      <c r="O9" s="148">
        <v>-0.14285714285714285</v>
      </c>
      <c r="P9" s="200" t="s">
        <v>70</v>
      </c>
    </row>
    <row r="10" spans="2:16" ht="21.95" customHeight="1" x14ac:dyDescent="0.25">
      <c r="B10" s="147" t="s">
        <v>40</v>
      </c>
      <c r="C10" s="97">
        <v>76</v>
      </c>
      <c r="D10" s="98">
        <v>8.0000000000000002E-3</v>
      </c>
      <c r="E10" s="111">
        <v>75</v>
      </c>
      <c r="F10" s="98">
        <v>8.0000000000000002E-3</v>
      </c>
      <c r="G10" s="111">
        <v>82</v>
      </c>
      <c r="H10" s="100">
        <v>8.0000000000000002E-3</v>
      </c>
      <c r="I10" s="111">
        <v>95</v>
      </c>
      <c r="J10" s="100">
        <v>9.0047393364928903E-3</v>
      </c>
      <c r="K10" s="111">
        <v>68</v>
      </c>
      <c r="L10" s="100">
        <v>5.9378274537198739E-3</v>
      </c>
      <c r="M10" s="111">
        <v>60</v>
      </c>
      <c r="N10" s="100">
        <v>8.4829633818747346E-3</v>
      </c>
      <c r="O10" s="148">
        <v>-0.11764705882352941</v>
      </c>
      <c r="P10" s="200" t="s">
        <v>71</v>
      </c>
    </row>
    <row r="11" spans="2:16" ht="21.95" customHeight="1" x14ac:dyDescent="0.25">
      <c r="B11" s="147" t="s">
        <v>41</v>
      </c>
      <c r="C11" s="97">
        <v>233</v>
      </c>
      <c r="D11" s="98">
        <v>2.5000000000000001E-2</v>
      </c>
      <c r="E11" s="111">
        <v>259</v>
      </c>
      <c r="F11" s="98">
        <v>2.5999999999999999E-2</v>
      </c>
      <c r="G11" s="111">
        <v>267</v>
      </c>
      <c r="H11" s="100">
        <v>2.5000000000000001E-2</v>
      </c>
      <c r="I11" s="111">
        <v>262</v>
      </c>
      <c r="J11" s="100">
        <v>2.4834123222748816E-2</v>
      </c>
      <c r="K11" s="111">
        <v>251</v>
      </c>
      <c r="L11" s="100">
        <v>2.1917568983583654E-2</v>
      </c>
      <c r="M11" s="111">
        <v>168</v>
      </c>
      <c r="N11" s="100">
        <v>2.3752297469249256E-2</v>
      </c>
      <c r="O11" s="148">
        <v>-0.33067729083665337</v>
      </c>
      <c r="P11" s="200" t="s">
        <v>72</v>
      </c>
    </row>
    <row r="12" spans="2:16" ht="21.95" customHeight="1" x14ac:dyDescent="0.25">
      <c r="B12" s="147" t="s">
        <v>42</v>
      </c>
      <c r="C12" s="97">
        <v>531</v>
      </c>
      <c r="D12" s="98">
        <v>5.6000000000000001E-2</v>
      </c>
      <c r="E12" s="111">
        <v>551</v>
      </c>
      <c r="F12" s="98">
        <v>5.6000000000000001E-2</v>
      </c>
      <c r="G12" s="111">
        <v>591</v>
      </c>
      <c r="H12" s="100">
        <v>5.6000000000000001E-2</v>
      </c>
      <c r="I12" s="111">
        <v>613</v>
      </c>
      <c r="J12" s="100">
        <v>5.8104265402843601E-2</v>
      </c>
      <c r="K12" s="111">
        <v>641</v>
      </c>
      <c r="L12" s="100">
        <v>5.5972755850506463E-2</v>
      </c>
      <c r="M12" s="111">
        <v>451</v>
      </c>
      <c r="N12" s="100">
        <v>6.3763608087091764E-2</v>
      </c>
      <c r="O12" s="148">
        <v>-0.29641185647425899</v>
      </c>
      <c r="P12" s="200" t="s">
        <v>73</v>
      </c>
    </row>
    <row r="13" spans="2:16" ht="21.95" customHeight="1" x14ac:dyDescent="0.25">
      <c r="B13" s="147" t="s">
        <v>43</v>
      </c>
      <c r="C13" s="97">
        <v>934</v>
      </c>
      <c r="D13" s="98">
        <v>9.8000000000000004E-2</v>
      </c>
      <c r="E13" s="111">
        <v>1029</v>
      </c>
      <c r="F13" s="98">
        <v>0.105</v>
      </c>
      <c r="G13" s="111">
        <v>1048</v>
      </c>
      <c r="H13" s="100">
        <v>9.9000000000000005E-2</v>
      </c>
      <c r="I13" s="111">
        <v>1006</v>
      </c>
      <c r="J13" s="100">
        <v>9.5355450236966829E-2</v>
      </c>
      <c r="K13" s="111">
        <v>1162</v>
      </c>
      <c r="L13" s="100">
        <v>0.10146699266503667</v>
      </c>
      <c r="M13" s="111">
        <v>755</v>
      </c>
      <c r="N13" s="100">
        <v>0.10674395588859041</v>
      </c>
      <c r="O13" s="148">
        <v>-0.35025817555938038</v>
      </c>
      <c r="P13" s="200" t="s">
        <v>74</v>
      </c>
    </row>
    <row r="14" spans="2:16" ht="21.95" customHeight="1" x14ac:dyDescent="0.25">
      <c r="B14" s="147" t="s">
        <v>44</v>
      </c>
      <c r="C14" s="97">
        <v>777</v>
      </c>
      <c r="D14" s="98">
        <v>8.2000000000000003E-2</v>
      </c>
      <c r="E14" s="111">
        <v>791</v>
      </c>
      <c r="F14" s="98">
        <v>8.1000000000000003E-2</v>
      </c>
      <c r="G14" s="111">
        <v>862</v>
      </c>
      <c r="H14" s="100">
        <v>8.1000000000000003E-2</v>
      </c>
      <c r="I14" s="111">
        <v>887</v>
      </c>
      <c r="J14" s="100">
        <v>8.4075829383886261E-2</v>
      </c>
      <c r="K14" s="111">
        <v>879</v>
      </c>
      <c r="L14" s="100">
        <v>7.6755151938526028E-2</v>
      </c>
      <c r="M14" s="111">
        <v>584</v>
      </c>
      <c r="N14" s="100">
        <v>8.2567510250247417E-2</v>
      </c>
      <c r="O14" s="148">
        <v>-0.33560864618885095</v>
      </c>
      <c r="P14" s="200" t="s">
        <v>75</v>
      </c>
    </row>
    <row r="15" spans="2:16" ht="21.95" customHeight="1" thickBot="1" x14ac:dyDescent="0.3">
      <c r="B15" s="147" t="s">
        <v>45</v>
      </c>
      <c r="C15" s="97">
        <v>6918</v>
      </c>
      <c r="D15" s="98">
        <v>0.72899999999999998</v>
      </c>
      <c r="E15" s="111">
        <v>7058</v>
      </c>
      <c r="F15" s="98">
        <v>0.72099999999999997</v>
      </c>
      <c r="G15" s="111">
        <v>7760</v>
      </c>
      <c r="H15" s="100">
        <v>0.73</v>
      </c>
      <c r="I15" s="111">
        <v>7666</v>
      </c>
      <c r="J15" s="100">
        <v>0.72663507109004744</v>
      </c>
      <c r="K15" s="111">
        <v>8426</v>
      </c>
      <c r="L15" s="100">
        <v>0.73576667830946563</v>
      </c>
      <c r="M15" s="111">
        <v>5038</v>
      </c>
      <c r="N15" s="100">
        <v>0.7122861586314152</v>
      </c>
      <c r="O15" s="148">
        <v>-0.40208877284595301</v>
      </c>
      <c r="P15" s="200" t="s">
        <v>76</v>
      </c>
    </row>
    <row r="16" spans="2:16" ht="21.95" customHeight="1" thickTop="1" thickBot="1" x14ac:dyDescent="0.3">
      <c r="B16" s="103" t="s">
        <v>19</v>
      </c>
      <c r="C16" s="104">
        <v>9490</v>
      </c>
      <c r="D16" s="105">
        <v>1</v>
      </c>
      <c r="E16" s="106">
        <v>9784</v>
      </c>
      <c r="F16" s="105">
        <v>1</v>
      </c>
      <c r="G16" s="106">
        <v>10629</v>
      </c>
      <c r="H16" s="107">
        <v>1</v>
      </c>
      <c r="I16" s="106">
        <v>10550</v>
      </c>
      <c r="J16" s="107">
        <v>1</v>
      </c>
      <c r="K16" s="106">
        <v>11452</v>
      </c>
      <c r="L16" s="107">
        <v>1</v>
      </c>
      <c r="M16" s="106">
        <v>7073</v>
      </c>
      <c r="N16" s="107">
        <v>1</v>
      </c>
      <c r="O16" s="149">
        <v>-0.38237862382116661</v>
      </c>
      <c r="P16" s="202" t="s">
        <v>67</v>
      </c>
    </row>
    <row r="17" spans="3:15" ht="15.75" thickTop="1" x14ac:dyDescent="0.25"/>
    <row r="18" spans="3:15" x14ac:dyDescent="0.25">
      <c r="G18" s="42"/>
      <c r="H18" s="52"/>
      <c r="I18" s="42"/>
      <c r="J18" s="52"/>
      <c r="K18" s="42"/>
      <c r="L18" s="52"/>
      <c r="M18" s="42"/>
      <c r="N18" s="52"/>
      <c r="O18" s="53"/>
    </row>
    <row r="19" spans="3:15" x14ac:dyDescent="0.25">
      <c r="D19" s="55"/>
      <c r="G19" s="42"/>
      <c r="H19" s="52"/>
      <c r="I19" s="42"/>
      <c r="J19" s="52"/>
      <c r="K19" s="42"/>
      <c r="L19" s="52"/>
      <c r="M19" s="42"/>
      <c r="N19" s="52"/>
      <c r="O19" s="53"/>
    </row>
    <row r="20" spans="3:15" x14ac:dyDescent="0.25">
      <c r="D20" s="55"/>
      <c r="E20" s="56"/>
      <c r="G20" s="73"/>
      <c r="H20" s="52"/>
      <c r="I20" s="73"/>
      <c r="J20" s="52"/>
      <c r="K20" s="73"/>
      <c r="L20" s="52"/>
      <c r="M20" s="73"/>
      <c r="N20" s="52"/>
      <c r="O20" s="53"/>
    </row>
    <row r="21" spans="3:15" x14ac:dyDescent="0.25">
      <c r="D21" s="55"/>
      <c r="G21" s="73"/>
      <c r="H21" s="52"/>
      <c r="I21" s="73"/>
      <c r="J21" s="52"/>
      <c r="K21" s="73"/>
      <c r="L21" s="52"/>
      <c r="M21" s="73"/>
      <c r="N21" s="52"/>
      <c r="O21" s="53"/>
    </row>
    <row r="22" spans="3:15" x14ac:dyDescent="0.25">
      <c r="D22" s="55"/>
      <c r="G22" s="73"/>
      <c r="H22" s="52"/>
      <c r="I22" s="73"/>
      <c r="J22" s="52"/>
      <c r="K22" s="73"/>
      <c r="L22" s="52"/>
      <c r="M22" s="73"/>
      <c r="N22" s="52"/>
      <c r="O22" s="53"/>
    </row>
    <row r="23" spans="3:15" x14ac:dyDescent="0.25">
      <c r="D23" s="55"/>
      <c r="G23" s="73"/>
      <c r="H23" s="52"/>
      <c r="I23" s="73"/>
      <c r="J23" s="52"/>
      <c r="K23" s="73"/>
      <c r="L23" s="52"/>
      <c r="M23" s="73"/>
      <c r="N23" s="52"/>
      <c r="O23" s="53"/>
    </row>
    <row r="24" spans="3:15" x14ac:dyDescent="0.25">
      <c r="D24" s="55"/>
      <c r="G24" s="73"/>
      <c r="H24" s="52"/>
      <c r="I24" s="73"/>
      <c r="J24" s="52"/>
      <c r="K24" s="73"/>
      <c r="L24" s="52"/>
      <c r="M24" s="73"/>
      <c r="N24" s="52"/>
      <c r="O24" s="53"/>
    </row>
    <row r="25" spans="3:15" x14ac:dyDescent="0.25">
      <c r="D25" s="55"/>
      <c r="G25" s="73"/>
      <c r="H25" s="52"/>
      <c r="I25" s="73"/>
      <c r="J25" s="52"/>
      <c r="K25" s="73"/>
      <c r="L25" s="52"/>
      <c r="M25" s="73"/>
      <c r="N25" s="52"/>
      <c r="O25" s="53"/>
    </row>
    <row r="26" spans="3:15" x14ac:dyDescent="0.25">
      <c r="D26" s="55"/>
      <c r="F26" s="56"/>
      <c r="G26" s="73"/>
      <c r="H26" s="52"/>
      <c r="I26" s="73"/>
      <c r="J26" s="52"/>
      <c r="K26" s="73"/>
      <c r="L26" s="52"/>
      <c r="M26" s="73"/>
      <c r="N26" s="52"/>
      <c r="O26" s="53"/>
    </row>
    <row r="27" spans="3:15" x14ac:dyDescent="0.25">
      <c r="C27" s="56"/>
      <c r="D27" s="55"/>
      <c r="G27" s="74"/>
      <c r="H27" s="52"/>
      <c r="I27" s="74"/>
      <c r="J27" s="52"/>
      <c r="K27" s="74"/>
      <c r="L27" s="52"/>
      <c r="M27" s="74"/>
      <c r="N27" s="52"/>
      <c r="O27" s="75"/>
    </row>
    <row r="28" spans="3:15" x14ac:dyDescent="0.25">
      <c r="C28" s="56"/>
      <c r="D28" s="55"/>
      <c r="F28" s="56"/>
      <c r="G28" s="55"/>
      <c r="H28" s="56"/>
      <c r="I28" s="55"/>
      <c r="J28" s="56"/>
      <c r="K28" s="55"/>
      <c r="L28" s="56"/>
      <c r="M28" s="55"/>
      <c r="N28" s="56"/>
      <c r="O28" s="55"/>
    </row>
    <row r="29" spans="3:15" x14ac:dyDescent="0.25">
      <c r="F29" s="56"/>
      <c r="G29" s="55"/>
      <c r="H29" s="56"/>
      <c r="I29" s="55"/>
      <c r="J29" s="56"/>
      <c r="K29" s="55"/>
      <c r="L29" s="56"/>
      <c r="M29" s="55"/>
      <c r="N29" s="56"/>
      <c r="O29" s="55"/>
    </row>
  </sheetData>
  <mergeCells count="10">
    <mergeCell ref="B2:O2"/>
    <mergeCell ref="B3:O3"/>
    <mergeCell ref="B4:B6"/>
    <mergeCell ref="O4:O6"/>
    <mergeCell ref="C4:D5"/>
    <mergeCell ref="E4:F5"/>
    <mergeCell ref="G4:H5"/>
    <mergeCell ref="M4:N5"/>
    <mergeCell ref="I4:J5"/>
    <mergeCell ref="K4:L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M30"/>
  <sheetViews>
    <sheetView zoomScale="80" zoomScaleNormal="80" workbookViewId="0">
      <selection activeCell="C6" sqref="C6:L15"/>
    </sheetView>
  </sheetViews>
  <sheetFormatPr defaultColWidth="9.140625" defaultRowHeight="15" x14ac:dyDescent="0.25"/>
  <cols>
    <col min="1" max="1" width="9.140625" style="38"/>
    <col min="2" max="2" width="40.7109375" style="38" customWidth="1"/>
    <col min="3" max="12" width="13.7109375" style="38" customWidth="1"/>
    <col min="13" max="13" width="9.140625" style="199"/>
    <col min="14" max="16384" width="9.140625" style="38"/>
  </cols>
  <sheetData>
    <row r="1" spans="2:13" ht="15.75" thickBot="1" x14ac:dyDescent="0.3"/>
    <row r="2" spans="2:13" ht="25.15" customHeight="1" thickTop="1" thickBot="1" x14ac:dyDescent="0.3">
      <c r="B2" s="208" t="s">
        <v>136</v>
      </c>
      <c r="C2" s="227"/>
      <c r="D2" s="227"/>
      <c r="E2" s="227"/>
      <c r="F2" s="227"/>
      <c r="G2" s="227"/>
      <c r="H2" s="227"/>
      <c r="I2" s="227"/>
      <c r="J2" s="227"/>
      <c r="K2" s="227"/>
      <c r="L2" s="239"/>
    </row>
    <row r="3" spans="2:13" ht="25.15" customHeight="1" thickTop="1" thickBot="1" x14ac:dyDescent="0.3">
      <c r="B3" s="272" t="s">
        <v>36</v>
      </c>
      <c r="C3" s="242" t="s">
        <v>20</v>
      </c>
      <c r="D3" s="243"/>
      <c r="E3" s="243"/>
      <c r="F3" s="243"/>
      <c r="G3" s="243"/>
      <c r="H3" s="243"/>
      <c r="I3" s="243"/>
      <c r="J3" s="248"/>
      <c r="K3" s="244" t="s">
        <v>19</v>
      </c>
      <c r="L3" s="245"/>
    </row>
    <row r="4" spans="2:13" ht="25.15" customHeight="1" thickTop="1" x14ac:dyDescent="0.25">
      <c r="B4" s="273"/>
      <c r="C4" s="234" t="s">
        <v>21</v>
      </c>
      <c r="D4" s="235"/>
      <c r="E4" s="236" t="s">
        <v>80</v>
      </c>
      <c r="F4" s="235"/>
      <c r="G4" s="236" t="s">
        <v>81</v>
      </c>
      <c r="H4" s="235"/>
      <c r="I4" s="278" t="s">
        <v>22</v>
      </c>
      <c r="J4" s="278"/>
      <c r="K4" s="246"/>
      <c r="L4" s="247"/>
    </row>
    <row r="5" spans="2:13" ht="25.15" customHeight="1" thickBot="1" x14ac:dyDescent="0.3">
      <c r="B5" s="274"/>
      <c r="C5" s="179" t="s">
        <v>3</v>
      </c>
      <c r="D5" s="192" t="s">
        <v>4</v>
      </c>
      <c r="E5" s="181" t="s">
        <v>3</v>
      </c>
      <c r="F5" s="192" t="s">
        <v>4</v>
      </c>
      <c r="G5" s="181" t="s">
        <v>3</v>
      </c>
      <c r="H5" s="192" t="s">
        <v>4</v>
      </c>
      <c r="I5" s="181" t="s">
        <v>3</v>
      </c>
      <c r="J5" s="193" t="s">
        <v>4</v>
      </c>
      <c r="K5" s="179" t="s">
        <v>3</v>
      </c>
      <c r="L5" s="194" t="s">
        <v>4</v>
      </c>
    </row>
    <row r="6" spans="2:13" ht="21.95" customHeight="1" thickTop="1" x14ac:dyDescent="0.25">
      <c r="B6" s="147" t="s">
        <v>37</v>
      </c>
      <c r="C6" s="110">
        <v>0</v>
      </c>
      <c r="D6" s="98">
        <v>0</v>
      </c>
      <c r="E6" s="111">
        <v>1</v>
      </c>
      <c r="F6" s="98">
        <v>2.1048200378867606E-4</v>
      </c>
      <c r="G6" s="111">
        <v>0</v>
      </c>
      <c r="H6" s="98">
        <v>0</v>
      </c>
      <c r="I6" s="111">
        <v>0</v>
      </c>
      <c r="J6" s="100">
        <v>0</v>
      </c>
      <c r="K6" s="110">
        <v>1</v>
      </c>
      <c r="L6" s="112">
        <v>1.4138272303124559E-4</v>
      </c>
      <c r="M6" s="200" t="s">
        <v>68</v>
      </c>
    </row>
    <row r="7" spans="2:13" ht="21.95" customHeight="1" x14ac:dyDescent="0.25">
      <c r="B7" s="147" t="s">
        <v>38</v>
      </c>
      <c r="C7" s="110">
        <v>0</v>
      </c>
      <c r="D7" s="98">
        <v>0</v>
      </c>
      <c r="E7" s="111">
        <v>4</v>
      </c>
      <c r="F7" s="98">
        <v>8.4192801515470424E-4</v>
      </c>
      <c r="G7" s="111">
        <v>0</v>
      </c>
      <c r="H7" s="98">
        <v>0</v>
      </c>
      <c r="I7" s="111">
        <v>0</v>
      </c>
      <c r="J7" s="100">
        <v>0</v>
      </c>
      <c r="K7" s="110">
        <v>4</v>
      </c>
      <c r="L7" s="112">
        <v>5.6553089212498236E-4</v>
      </c>
      <c r="M7" s="200" t="s">
        <v>69</v>
      </c>
    </row>
    <row r="8" spans="2:13" ht="21.95" customHeight="1" x14ac:dyDescent="0.25">
      <c r="B8" s="147" t="s">
        <v>39</v>
      </c>
      <c r="C8" s="110">
        <v>2</v>
      </c>
      <c r="D8" s="98">
        <v>9.9058940069341253E-4</v>
      </c>
      <c r="E8" s="111">
        <v>10</v>
      </c>
      <c r="F8" s="98">
        <v>2.1048200378867609E-3</v>
      </c>
      <c r="G8" s="111">
        <v>0</v>
      </c>
      <c r="H8" s="98">
        <v>0</v>
      </c>
      <c r="I8" s="111">
        <v>0</v>
      </c>
      <c r="J8" s="100">
        <v>0</v>
      </c>
      <c r="K8" s="110">
        <v>12</v>
      </c>
      <c r="L8" s="112">
        <v>1.696592676374947E-3</v>
      </c>
      <c r="M8" s="200" t="s">
        <v>70</v>
      </c>
    </row>
    <row r="9" spans="2:13" ht="21.95" customHeight="1" x14ac:dyDescent="0.25">
      <c r="B9" s="147" t="s">
        <v>40</v>
      </c>
      <c r="C9" s="110">
        <v>20</v>
      </c>
      <c r="D9" s="98">
        <v>9.9058940069341253E-3</v>
      </c>
      <c r="E9" s="111">
        <v>39</v>
      </c>
      <c r="F9" s="98">
        <v>8.2087981477583661E-3</v>
      </c>
      <c r="G9" s="111">
        <v>1</v>
      </c>
      <c r="H9" s="98">
        <v>3.3670033670033669E-3</v>
      </c>
      <c r="I9" s="111">
        <v>0</v>
      </c>
      <c r="J9" s="100">
        <v>0</v>
      </c>
      <c r="K9" s="110">
        <v>60</v>
      </c>
      <c r="L9" s="112">
        <v>8.4829633818747346E-3</v>
      </c>
      <c r="M9" s="200" t="s">
        <v>71</v>
      </c>
    </row>
    <row r="10" spans="2:13" ht="21.95" customHeight="1" x14ac:dyDescent="0.25">
      <c r="B10" s="147" t="s">
        <v>41</v>
      </c>
      <c r="C10" s="110">
        <v>41</v>
      </c>
      <c r="D10" s="98">
        <v>2.0307082714214959E-2</v>
      </c>
      <c r="E10" s="111">
        <v>117</v>
      </c>
      <c r="F10" s="98">
        <v>2.46263944432751E-2</v>
      </c>
      <c r="G10" s="111">
        <v>9</v>
      </c>
      <c r="H10" s="98">
        <v>3.0303030303030304E-2</v>
      </c>
      <c r="I10" s="111">
        <v>1</v>
      </c>
      <c r="J10" s="100">
        <v>0.16666666666666666</v>
      </c>
      <c r="K10" s="110">
        <v>168</v>
      </c>
      <c r="L10" s="112">
        <v>2.3752297469249256E-2</v>
      </c>
      <c r="M10" s="200" t="s">
        <v>72</v>
      </c>
    </row>
    <row r="11" spans="2:13" ht="21.95" customHeight="1" x14ac:dyDescent="0.25">
      <c r="B11" s="147" t="s">
        <v>42</v>
      </c>
      <c r="C11" s="110">
        <v>114</v>
      </c>
      <c r="D11" s="98">
        <v>5.6463595839524518E-2</v>
      </c>
      <c r="E11" s="111">
        <v>320</v>
      </c>
      <c r="F11" s="98">
        <v>6.7354241212376348E-2</v>
      </c>
      <c r="G11" s="111">
        <v>17</v>
      </c>
      <c r="H11" s="98">
        <v>5.7239057239057242E-2</v>
      </c>
      <c r="I11" s="111">
        <v>0</v>
      </c>
      <c r="J11" s="100">
        <v>0</v>
      </c>
      <c r="K11" s="110">
        <v>451</v>
      </c>
      <c r="L11" s="112">
        <v>6.3763608087091764E-2</v>
      </c>
      <c r="M11" s="200" t="s">
        <v>73</v>
      </c>
    </row>
    <row r="12" spans="2:13" ht="21.95" customHeight="1" x14ac:dyDescent="0.25">
      <c r="B12" s="147" t="s">
        <v>43</v>
      </c>
      <c r="C12" s="110">
        <v>176</v>
      </c>
      <c r="D12" s="98">
        <v>8.7171867261020303E-2</v>
      </c>
      <c r="E12" s="111">
        <v>550</v>
      </c>
      <c r="F12" s="98">
        <v>0.11576510208377183</v>
      </c>
      <c r="G12" s="111">
        <v>29</v>
      </c>
      <c r="H12" s="98">
        <v>9.7643097643097643E-2</v>
      </c>
      <c r="I12" s="111">
        <v>0</v>
      </c>
      <c r="J12" s="100">
        <v>0</v>
      </c>
      <c r="K12" s="110">
        <v>755</v>
      </c>
      <c r="L12" s="112">
        <v>0.10674395588859041</v>
      </c>
      <c r="M12" s="200" t="s">
        <v>74</v>
      </c>
    </row>
    <row r="13" spans="2:13" ht="21.95" customHeight="1" x14ac:dyDescent="0.25">
      <c r="B13" s="147" t="s">
        <v>44</v>
      </c>
      <c r="C13" s="110">
        <v>108</v>
      </c>
      <c r="D13" s="98">
        <v>5.3491827637444277E-2</v>
      </c>
      <c r="E13" s="111">
        <v>454</v>
      </c>
      <c r="F13" s="98">
        <v>9.5558829720058941E-2</v>
      </c>
      <c r="G13" s="111">
        <v>20</v>
      </c>
      <c r="H13" s="98">
        <v>6.7340067340067339E-2</v>
      </c>
      <c r="I13" s="111">
        <v>2</v>
      </c>
      <c r="J13" s="100">
        <v>0.33333333333333331</v>
      </c>
      <c r="K13" s="110">
        <v>584</v>
      </c>
      <c r="L13" s="112">
        <v>8.2567510250247417E-2</v>
      </c>
      <c r="M13" s="200" t="s">
        <v>75</v>
      </c>
    </row>
    <row r="14" spans="2:13" ht="21.95" customHeight="1" thickBot="1" x14ac:dyDescent="0.3">
      <c r="B14" s="147" t="s">
        <v>45</v>
      </c>
      <c r="C14" s="150">
        <v>1558</v>
      </c>
      <c r="D14" s="98">
        <v>0.77166914314016843</v>
      </c>
      <c r="E14" s="111">
        <v>3256</v>
      </c>
      <c r="F14" s="98">
        <v>0.68532940433592926</v>
      </c>
      <c r="G14" s="111">
        <v>221</v>
      </c>
      <c r="H14" s="98">
        <v>0.74410774410774416</v>
      </c>
      <c r="I14" s="111">
        <v>3</v>
      </c>
      <c r="J14" s="100">
        <v>0.5</v>
      </c>
      <c r="K14" s="110">
        <v>5038</v>
      </c>
      <c r="L14" s="112">
        <v>0.7122861586314152</v>
      </c>
      <c r="M14" s="200" t="s">
        <v>76</v>
      </c>
    </row>
    <row r="15" spans="2:13" ht="21.95" customHeight="1" thickTop="1" thickBot="1" x14ac:dyDescent="0.3">
      <c r="B15" s="103" t="s">
        <v>19</v>
      </c>
      <c r="C15" s="151">
        <v>2019</v>
      </c>
      <c r="D15" s="105">
        <v>1</v>
      </c>
      <c r="E15" s="152">
        <v>4751</v>
      </c>
      <c r="F15" s="105">
        <v>1</v>
      </c>
      <c r="G15" s="152">
        <v>297</v>
      </c>
      <c r="H15" s="105">
        <v>1</v>
      </c>
      <c r="I15" s="152">
        <v>6</v>
      </c>
      <c r="J15" s="107">
        <v>1</v>
      </c>
      <c r="K15" s="151">
        <v>7073</v>
      </c>
      <c r="L15" s="115">
        <v>1</v>
      </c>
      <c r="M15" s="202" t="s">
        <v>67</v>
      </c>
    </row>
    <row r="16" spans="2:13" ht="16.5" thickTop="1" thickBot="1" x14ac:dyDescent="0.3">
      <c r="B16" s="46"/>
      <c r="C16" s="47"/>
      <c r="D16" s="48"/>
      <c r="E16" s="47"/>
      <c r="F16" s="48"/>
      <c r="G16" s="47"/>
      <c r="H16" s="48"/>
      <c r="I16" s="47"/>
      <c r="J16" s="48"/>
      <c r="K16" s="47"/>
      <c r="L16" s="48"/>
    </row>
    <row r="17" spans="2:13" ht="15.75" thickTop="1" x14ac:dyDescent="0.25">
      <c r="B17" s="164" t="s">
        <v>23</v>
      </c>
      <c r="C17" s="165"/>
      <c r="D17" s="69"/>
      <c r="E17" s="63"/>
      <c r="F17" s="69"/>
      <c r="G17" s="63"/>
      <c r="H17" s="69"/>
      <c r="I17" s="63"/>
      <c r="J17" s="69"/>
      <c r="K17" s="63"/>
      <c r="L17" s="69"/>
    </row>
    <row r="18" spans="2:13" ht="15.75" thickBot="1" x14ac:dyDescent="0.3">
      <c r="B18" s="166" t="s">
        <v>79</v>
      </c>
      <c r="C18" s="167"/>
      <c r="D18" s="69"/>
      <c r="E18" s="63"/>
      <c r="F18" s="69"/>
      <c r="G18" s="63"/>
      <c r="H18" s="69"/>
      <c r="I18" s="63"/>
      <c r="J18" s="69"/>
      <c r="K18" s="63"/>
      <c r="L18" s="69"/>
    </row>
    <row r="19" spans="2:13" ht="15.75" thickTop="1" x14ac:dyDescent="0.25">
      <c r="B19" s="63"/>
      <c r="C19" s="63"/>
      <c r="D19" s="69"/>
      <c r="E19" s="63"/>
      <c r="F19" s="69"/>
      <c r="G19" s="63"/>
      <c r="H19" s="69"/>
      <c r="I19" s="63"/>
      <c r="J19" s="69"/>
      <c r="K19" s="63"/>
      <c r="L19" s="69"/>
    </row>
    <row r="20" spans="2:13" x14ac:dyDescent="0.25">
      <c r="C20" s="42"/>
      <c r="D20" s="52"/>
      <c r="E20" s="53"/>
      <c r="F20" s="52"/>
      <c r="G20" s="53"/>
      <c r="H20" s="52"/>
      <c r="I20" s="53"/>
      <c r="J20" s="52"/>
      <c r="K20" s="53"/>
      <c r="L20" s="52"/>
      <c r="M20" s="203"/>
    </row>
    <row r="21" spans="2:13" x14ac:dyDescent="0.25">
      <c r="C21" s="42"/>
      <c r="D21" s="70"/>
      <c r="E21" s="42"/>
      <c r="F21" s="70"/>
      <c r="G21" s="42"/>
      <c r="H21" s="70"/>
      <c r="I21" s="42"/>
      <c r="J21" s="70"/>
      <c r="K21" s="42"/>
      <c r="L21" s="70"/>
      <c r="M21" s="203"/>
    </row>
    <row r="22" spans="2:13" x14ac:dyDescent="0.25">
      <c r="C22" s="42"/>
      <c r="D22" s="70"/>
      <c r="E22" s="42"/>
      <c r="F22" s="70"/>
      <c r="G22" s="42"/>
      <c r="H22" s="70"/>
      <c r="I22" s="42"/>
      <c r="J22" s="70"/>
      <c r="K22" s="42"/>
      <c r="L22" s="70"/>
      <c r="M22" s="203"/>
    </row>
    <row r="23" spans="2:13" x14ac:dyDescent="0.25">
      <c r="C23" s="42"/>
      <c r="D23" s="70"/>
      <c r="E23" s="42"/>
      <c r="F23" s="70"/>
      <c r="G23" s="42"/>
      <c r="H23" s="70"/>
      <c r="I23" s="42"/>
      <c r="J23" s="70"/>
      <c r="K23" s="42"/>
      <c r="L23" s="70"/>
      <c r="M23" s="203"/>
    </row>
    <row r="24" spans="2:13" x14ac:dyDescent="0.25">
      <c r="C24" s="42"/>
      <c r="D24" s="70"/>
      <c r="E24" s="42"/>
      <c r="F24" s="70"/>
      <c r="G24" s="42"/>
      <c r="H24" s="70"/>
      <c r="I24" s="42"/>
      <c r="J24" s="70"/>
      <c r="K24" s="42"/>
      <c r="L24" s="70"/>
      <c r="M24" s="203"/>
    </row>
    <row r="25" spans="2:13" x14ac:dyDescent="0.25">
      <c r="C25" s="42"/>
      <c r="D25" s="70"/>
      <c r="E25" s="42"/>
      <c r="F25" s="70"/>
      <c r="G25" s="42"/>
      <c r="H25" s="70"/>
      <c r="I25" s="42"/>
      <c r="J25" s="70"/>
      <c r="K25" s="42"/>
      <c r="L25" s="70"/>
      <c r="M25" s="203"/>
    </row>
    <row r="26" spans="2:13" x14ac:dyDescent="0.25">
      <c r="C26" s="42"/>
      <c r="D26" s="70"/>
      <c r="E26" s="42"/>
      <c r="F26" s="70"/>
      <c r="G26" s="42"/>
      <c r="H26" s="70"/>
      <c r="I26" s="42"/>
      <c r="J26" s="70"/>
      <c r="K26" s="42"/>
      <c r="L26" s="70"/>
      <c r="M26" s="203"/>
    </row>
    <row r="27" spans="2:13" x14ac:dyDescent="0.25">
      <c r="C27" s="39"/>
      <c r="D27" s="70"/>
      <c r="E27" s="39"/>
      <c r="F27" s="70"/>
      <c r="G27" s="39"/>
      <c r="H27" s="70"/>
      <c r="I27" s="39"/>
      <c r="J27" s="70"/>
      <c r="K27" s="71"/>
      <c r="L27" s="70"/>
      <c r="M27" s="203"/>
    </row>
    <row r="28" spans="2:13" x14ac:dyDescent="0.25">
      <c r="C28" s="56"/>
      <c r="D28" s="72"/>
      <c r="E28" s="56"/>
      <c r="F28" s="72"/>
      <c r="G28" s="56"/>
      <c r="H28" s="72"/>
      <c r="I28" s="56"/>
      <c r="J28" s="72"/>
      <c r="K28" s="56"/>
      <c r="L28" s="72"/>
    </row>
    <row r="29" spans="2:13" x14ac:dyDescent="0.25">
      <c r="C29" s="56"/>
      <c r="D29" s="72"/>
      <c r="E29" s="56"/>
      <c r="F29" s="72"/>
      <c r="G29" s="56"/>
      <c r="H29" s="72"/>
      <c r="I29" s="56"/>
      <c r="J29" s="72"/>
      <c r="K29" s="56"/>
      <c r="L29" s="72"/>
    </row>
    <row r="30" spans="2:13" x14ac:dyDescent="0.25">
      <c r="C30" s="56"/>
      <c r="D30" s="55"/>
      <c r="E30" s="56"/>
      <c r="F30" s="55"/>
      <c r="H30" s="55"/>
      <c r="J30" s="55"/>
      <c r="K30" s="56"/>
      <c r="L30" s="5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2016-06-20T07:03:15Z</cp:lastPrinted>
  <dcterms:created xsi:type="dcterms:W3CDTF">2015-01-12T10:04:11Z</dcterms:created>
  <dcterms:modified xsi:type="dcterms:W3CDTF">2022-02-11T14:54:56Z</dcterms:modified>
</cp:coreProperties>
</file>