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076DCCBC-B101-4263-9CD9-0B8DD0B98430}" xr6:coauthVersionLast="36" xr6:coauthVersionMax="36" xr10:uidLastSave="{00000000-0000-0000-0000-000000000000}"/>
  <bookViews>
    <workbookView xWindow="9525" yWindow="-75" windowWidth="9630" windowHeight="11760" tabRatio="940" xr2:uid="{00000000-000D-0000-FFFF-FFFF00000000}"/>
  </bookViews>
  <sheets>
    <sheet name="Inhoudsopgave" sheetId="1" r:id="rId1"/>
    <sheet name="24.1.1" sheetId="2" r:id="rId2"/>
    <sheet name="24.1.2" sheetId="3" r:id="rId3"/>
    <sheet name="24.1.3" sheetId="4" r:id="rId4"/>
    <sheet name="24.1.4" sheetId="5" r:id="rId5"/>
    <sheet name="24.1.5" sheetId="43" r:id="rId6"/>
    <sheet name="24.1.6" sheetId="7" r:id="rId7"/>
    <sheet name="24.1.7" sheetId="8" r:id="rId8"/>
    <sheet name="5.1.8" sheetId="9" state="hidden" r:id="rId9"/>
    <sheet name="5.2.8" sheetId="17" state="hidden" r:id="rId10"/>
    <sheet name="24.3.1" sheetId="18" r:id="rId11"/>
    <sheet name="24.3.2" sheetId="19" r:id="rId12"/>
    <sheet name="24.3.3" sheetId="20" r:id="rId13"/>
    <sheet name="24.3.4" sheetId="21" r:id="rId14"/>
    <sheet name="24.3.5" sheetId="22" r:id="rId15"/>
    <sheet name="24.3.6" sheetId="23" r:id="rId16"/>
    <sheet name="24.3.7" sheetId="24" r:id="rId17"/>
    <sheet name="5.3.8" sheetId="25" state="hidden" r:id="rId18"/>
    <sheet name="24.4.1" sheetId="26" r:id="rId19"/>
    <sheet name="24.4.2" sheetId="27" r:id="rId20"/>
    <sheet name="24.4.3" sheetId="28" r:id="rId21"/>
    <sheet name="24.4.4" sheetId="29" r:id="rId22"/>
    <sheet name="24.4.5" sheetId="30" r:id="rId23"/>
    <sheet name="24.4.6" sheetId="31" r:id="rId24"/>
    <sheet name="24.4.7" sheetId="32" r:id="rId25"/>
    <sheet name="5.4.8" sheetId="33" state="hidden" r:id="rId26"/>
    <sheet name="24.5.1" sheetId="34" r:id="rId27"/>
    <sheet name="24.5.2" sheetId="35" r:id="rId28"/>
    <sheet name="24.5.3" sheetId="36" r:id="rId29"/>
    <sheet name="24.5.4" sheetId="37" r:id="rId30"/>
    <sheet name="24.5.5" sheetId="38" r:id="rId31"/>
    <sheet name="24.5.6" sheetId="39" r:id="rId32"/>
    <sheet name="24.5.7" sheetId="40" r:id="rId33"/>
    <sheet name="5.5.8" sheetId="41" state="hidden" r:id="rId34"/>
    <sheet name="Feuil1" sheetId="42" r:id="rId35"/>
  </sheets>
  <externalReferences>
    <externalReference r:id="rId36"/>
  </externalReferences>
  <calcPr calcId="191029"/>
</workbook>
</file>

<file path=xl/calcChain.xml><?xml version="1.0" encoding="utf-8"?>
<calcChain xmlns="http://schemas.openxmlformats.org/spreadsheetml/2006/main"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Q20" i="40"/>
  <c r="O20" i="40"/>
  <c r="M20" i="40"/>
  <c r="K20" i="40"/>
  <c r="I20" i="40"/>
  <c r="G20" i="40"/>
  <c r="E20" i="40"/>
  <c r="C20" i="40"/>
  <c r="Q19" i="40"/>
  <c r="O19" i="40"/>
  <c r="M19" i="40"/>
  <c r="K19" i="40"/>
  <c r="I19" i="40"/>
  <c r="G19" i="40"/>
  <c r="E19" i="40"/>
  <c r="C19" i="40"/>
  <c r="Q17" i="40"/>
  <c r="O17" i="40"/>
  <c r="M17" i="40"/>
  <c r="K17" i="40"/>
  <c r="I17" i="40"/>
  <c r="G17" i="40"/>
  <c r="E17" i="40"/>
  <c r="C17" i="40"/>
  <c r="Q16" i="40"/>
  <c r="O16" i="40"/>
  <c r="M16" i="40"/>
  <c r="K16" i="40"/>
  <c r="I16" i="40"/>
  <c r="G16" i="40"/>
  <c r="E16" i="40"/>
  <c r="C16" i="40"/>
  <c r="Q15" i="40"/>
  <c r="O15" i="40"/>
  <c r="M15" i="40"/>
  <c r="K15" i="40"/>
  <c r="I15" i="40"/>
  <c r="G15" i="40"/>
  <c r="E15" i="40"/>
  <c r="C15" i="40"/>
  <c r="Q14" i="40"/>
  <c r="O14" i="40"/>
  <c r="M14" i="40"/>
  <c r="K14" i="40"/>
  <c r="I14" i="40"/>
  <c r="G14" i="40"/>
  <c r="E14" i="40"/>
  <c r="C14" i="40"/>
  <c r="Q13" i="40"/>
  <c r="O13" i="40"/>
  <c r="M13" i="40"/>
  <c r="K13" i="40"/>
  <c r="I13" i="40"/>
  <c r="G13" i="40"/>
  <c r="E13" i="40"/>
  <c r="C13" i="40"/>
  <c r="Q11" i="40"/>
  <c r="O11" i="40"/>
  <c r="M11" i="40"/>
  <c r="K11" i="40"/>
  <c r="I11" i="40"/>
  <c r="G11" i="40"/>
  <c r="E11" i="40"/>
  <c r="C11" i="40"/>
  <c r="Q10" i="40"/>
  <c r="O10" i="40"/>
  <c r="M10" i="40"/>
  <c r="K10" i="40"/>
  <c r="I10" i="40"/>
  <c r="G10" i="40"/>
  <c r="E10" i="40"/>
  <c r="C10" i="40"/>
  <c r="Q9" i="40"/>
  <c r="O9" i="40"/>
  <c r="M9" i="40"/>
  <c r="K9" i="40"/>
  <c r="I9" i="40"/>
  <c r="G9" i="40"/>
  <c r="E9" i="40"/>
  <c r="C9" i="40"/>
  <c r="Q8" i="40"/>
  <c r="O8" i="40"/>
  <c r="M8" i="40"/>
  <c r="K8" i="40"/>
  <c r="I8" i="40"/>
  <c r="G8" i="40"/>
  <c r="E8" i="40"/>
  <c r="C8" i="40"/>
  <c r="Q7" i="40"/>
  <c r="O7" i="40"/>
  <c r="M7" i="40"/>
  <c r="K7" i="40"/>
  <c r="I7" i="40"/>
  <c r="G7" i="40"/>
  <c r="E7" i="40"/>
  <c r="C7" i="40"/>
  <c r="Q6" i="40"/>
  <c r="O6" i="40"/>
  <c r="M6" i="40"/>
  <c r="K6" i="40"/>
  <c r="I6" i="40"/>
  <c r="G6" i="40"/>
  <c r="E6" i="40"/>
  <c r="C6" i="40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S16" i="40" l="1"/>
  <c r="S15" i="40"/>
  <c r="S6" i="40"/>
  <c r="C18" i="40"/>
  <c r="S8" i="40" l="1"/>
  <c r="S10" i="40"/>
  <c r="S19" i="40"/>
  <c r="S20" i="40"/>
  <c r="S14" i="40"/>
  <c r="S17" i="40"/>
  <c r="S13" i="40"/>
  <c r="S11" i="40"/>
  <c r="S7" i="40"/>
  <c r="S9" i="40"/>
  <c r="C12" i="40"/>
  <c r="C21" i="40" l="1"/>
  <c r="D20" i="40" l="1"/>
  <c r="D19" i="40"/>
  <c r="D17" i="40"/>
  <c r="D13" i="40"/>
  <c r="D16" i="40"/>
  <c r="D15" i="40"/>
  <c r="D14" i="40"/>
  <c r="D10" i="40"/>
  <c r="D8" i="40"/>
  <c r="D11" i="40"/>
  <c r="D9" i="40"/>
  <c r="D7" i="40"/>
  <c r="Q18" i="40" l="1"/>
  <c r="O18" i="40"/>
  <c r="M18" i="40"/>
  <c r="K18" i="40"/>
  <c r="I18" i="40"/>
  <c r="G18" i="40"/>
  <c r="E18" i="40"/>
  <c r="Q12" i="40"/>
  <c r="E12" i="40"/>
  <c r="O12" i="40"/>
  <c r="O21" i="40" s="1"/>
  <c r="M12" i="40"/>
  <c r="M21" i="40" s="1"/>
  <c r="K12" i="40"/>
  <c r="K21" i="40" s="1"/>
  <c r="I12" i="40"/>
  <c r="I21" i="40" s="1"/>
  <c r="G12" i="40"/>
  <c r="G21" i="40" s="1"/>
  <c r="N17" i="41"/>
  <c r="J17" i="41"/>
  <c r="B17" i="41"/>
  <c r="R11" i="41"/>
  <c r="J11" i="41"/>
  <c r="B11" i="41"/>
  <c r="S17" i="41"/>
  <c r="R17" i="41"/>
  <c r="G17" i="41"/>
  <c r="F17" i="41"/>
  <c r="C17" i="41"/>
  <c r="N11" i="41"/>
  <c r="K11" i="41"/>
  <c r="G11" i="41"/>
  <c r="F11" i="41"/>
  <c r="C11" i="41"/>
  <c r="D11" i="41"/>
  <c r="E11" i="41"/>
  <c r="H11" i="41"/>
  <c r="I11" i="41"/>
  <c r="L11" i="41"/>
  <c r="M11" i="41"/>
  <c r="O11" i="41"/>
  <c r="P11" i="41"/>
  <c r="Q11" i="41"/>
  <c r="S11" i="41"/>
  <c r="T11" i="41"/>
  <c r="U11" i="41"/>
  <c r="D17" i="41"/>
  <c r="E17" i="41"/>
  <c r="H17" i="41"/>
  <c r="I17" i="41"/>
  <c r="K17" i="41"/>
  <c r="L17" i="41"/>
  <c r="M17" i="41"/>
  <c r="O17" i="41"/>
  <c r="P17" i="41"/>
  <c r="Q17" i="41"/>
  <c r="T17" i="41"/>
  <c r="U17" i="41"/>
  <c r="E21" i="40"/>
  <c r="Q21" i="40" l="1"/>
  <c r="R19" i="40" s="1"/>
  <c r="S18" i="40"/>
  <c r="F20" i="40"/>
  <c r="F19" i="40"/>
  <c r="H20" i="40"/>
  <c r="H19" i="40"/>
  <c r="J19" i="40"/>
  <c r="J20" i="40"/>
  <c r="R20" i="40"/>
  <c r="L20" i="40"/>
  <c r="L19" i="40"/>
  <c r="N20" i="40"/>
  <c r="N19" i="40"/>
  <c r="P20" i="40"/>
  <c r="P19" i="40"/>
  <c r="R13" i="40"/>
  <c r="R16" i="40"/>
  <c r="R17" i="40"/>
  <c r="F14" i="40"/>
  <c r="F16" i="40"/>
  <c r="F13" i="40"/>
  <c r="F15" i="40"/>
  <c r="F17" i="40"/>
  <c r="H17" i="40"/>
  <c r="H13" i="40"/>
  <c r="H16" i="40"/>
  <c r="H14" i="40"/>
  <c r="H15" i="40"/>
  <c r="P17" i="40"/>
  <c r="P16" i="40"/>
  <c r="P13" i="40"/>
  <c r="P15" i="40"/>
  <c r="P14" i="40"/>
  <c r="L17" i="40"/>
  <c r="L15" i="40"/>
  <c r="L13" i="40"/>
  <c r="L16" i="40"/>
  <c r="L14" i="40"/>
  <c r="J14" i="40"/>
  <c r="J16" i="40"/>
  <c r="J17" i="40"/>
  <c r="J13" i="40"/>
  <c r="J15" i="40"/>
  <c r="N13" i="40"/>
  <c r="N15" i="40"/>
  <c r="N17" i="40"/>
  <c r="N14" i="40"/>
  <c r="N16" i="40"/>
  <c r="H7" i="40"/>
  <c r="H11" i="40"/>
  <c r="H9" i="40"/>
  <c r="H10" i="40"/>
  <c r="H8" i="40"/>
  <c r="F9" i="40"/>
  <c r="F7" i="40"/>
  <c r="F11" i="40"/>
  <c r="F10" i="40"/>
  <c r="F8" i="40"/>
  <c r="L11" i="40"/>
  <c r="L9" i="40"/>
  <c r="L7" i="40"/>
  <c r="L10" i="40"/>
  <c r="L8" i="40"/>
  <c r="R8" i="40"/>
  <c r="R11" i="40"/>
  <c r="N11" i="40"/>
  <c r="N8" i="40"/>
  <c r="N10" i="40"/>
  <c r="N9" i="40"/>
  <c r="N7" i="40"/>
  <c r="P7" i="40"/>
  <c r="P11" i="40"/>
  <c r="P9" i="40"/>
  <c r="P10" i="40"/>
  <c r="P8" i="40"/>
  <c r="J11" i="40"/>
  <c r="J9" i="40"/>
  <c r="J7" i="40"/>
  <c r="J10" i="40"/>
  <c r="J8" i="40"/>
  <c r="S12" i="40"/>
  <c r="L12" i="40"/>
  <c r="L18" i="40"/>
  <c r="L6" i="40"/>
  <c r="F12" i="40"/>
  <c r="F18" i="40"/>
  <c r="F6" i="40"/>
  <c r="R12" i="40"/>
  <c r="P18" i="40"/>
  <c r="P12" i="40"/>
  <c r="P6" i="40"/>
  <c r="N12" i="40"/>
  <c r="N18" i="40"/>
  <c r="N6" i="40"/>
  <c r="H18" i="40"/>
  <c r="H12" i="40"/>
  <c r="H6" i="40"/>
  <c r="J18" i="40"/>
  <c r="J6" i="40"/>
  <c r="J12" i="40"/>
  <c r="D18" i="40"/>
  <c r="D12" i="40"/>
  <c r="D6" i="40"/>
  <c r="R6" i="40" l="1"/>
  <c r="R7" i="40"/>
  <c r="R10" i="40"/>
  <c r="R14" i="40"/>
  <c r="R18" i="40"/>
  <c r="R9" i="40"/>
  <c r="R15" i="40"/>
  <c r="S21" i="40"/>
  <c r="T9" i="40" s="1"/>
  <c r="T20" i="40"/>
  <c r="T8" i="40"/>
  <c r="N21" i="40"/>
  <c r="L21" i="40"/>
  <c r="H21" i="40"/>
  <c r="F21" i="40"/>
  <c r="D21" i="40"/>
  <c r="J21" i="40"/>
  <c r="P21" i="40"/>
  <c r="R21" i="40"/>
  <c r="T11" i="40"/>
  <c r="T6" i="40" l="1"/>
  <c r="T21" i="40" s="1"/>
  <c r="T16" i="40"/>
  <c r="T17" i="40"/>
  <c r="T12" i="40"/>
  <c r="T15" i="40"/>
  <c r="T18" i="40"/>
  <c r="T10" i="40"/>
  <c r="T14" i="40"/>
  <c r="T19" i="40"/>
  <c r="T13" i="40"/>
  <c r="T7" i="40"/>
</calcChain>
</file>

<file path=xl/sharedStrings.xml><?xml version="1.0" encoding="utf-8"?>
<sst xmlns="http://schemas.openxmlformats.org/spreadsheetml/2006/main" count="2002" uniqueCount="334">
  <si>
    <t>Heure de l’accident</t>
  </si>
  <si>
    <t>Jour de l'accident (jour de la semaine)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</si>
  <si>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</si>
  <si>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</si>
  <si>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</si>
  <si>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</si>
  <si>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</si>
  <si>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</si>
  <si>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</si>
  <si>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</si>
  <si>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</si>
  <si>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</si>
  <si>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</si>
  <si>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</si>
  <si>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</si>
  <si>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</si>
  <si>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</si>
  <si>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</si>
  <si>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</si>
  <si>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</si>
  <si>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</si>
  <si>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</si>
  <si>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</si>
  <si>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</si>
  <si>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</si>
  <si>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</si>
  <si>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</si>
  <si>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</si>
  <si>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</si>
  <si>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</si>
  <si>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</si>
  <si>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</si>
  <si>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</si>
  <si>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</si>
  <si>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</si>
  <si>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</si>
  <si>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Commentaires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</si>
  <si>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</si>
  <si>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</si>
  <si>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</si>
  <si>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</si>
  <si>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</si>
  <si>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</si>
  <si>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</si>
  <si>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</si>
  <si>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</si>
  <si>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</si>
  <si>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</si>
  <si>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</si>
  <si>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</si>
  <si>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</si>
  <si>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</si>
  <si>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</si>
  <si>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</si>
  <si>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</si>
  <si>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</si>
  <si>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</si>
  <si>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</si>
  <si>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</si>
  <si>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</si>
  <si>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</si>
  <si>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</si>
  <si>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</si>
  <si>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</si>
  <si>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</si>
  <si>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</si>
  <si>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</si>
  <si>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</si>
  <si>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</si>
  <si>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</si>
  <si>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</si>
  <si>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</si>
  <si>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</si>
  <si>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</si>
  <si>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</si>
  <si>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</si>
  <si>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</si>
  <si>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</si>
  <si>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</si>
  <si>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</si>
  <si>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</si>
  <si>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</si>
  <si>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</si>
  <si>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</si>
  <si>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Jour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</si>
  <si>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</si>
  <si>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</si>
  <si>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</si>
  <si>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</si>
  <si>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</si>
  <si>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</si>
  <si>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</si>
  <si>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</si>
  <si>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</si>
  <si>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</si>
  <si>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</si>
  <si>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</si>
  <si>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</si>
  <si>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</si>
  <si>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</si>
  <si>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</si>
  <si>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</si>
  <si>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</si>
  <si>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</si>
  <si>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</si>
  <si>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</si>
  <si>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</si>
  <si>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</si>
  <si>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</si>
  <si>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</si>
  <si>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</si>
  <si>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</si>
  <si>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</si>
  <si>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</si>
  <si>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</si>
  <si>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</si>
  <si>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</si>
  <si>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</si>
  <si>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</si>
  <si>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</si>
  <si>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</si>
  <si>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</si>
  <si>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</si>
  <si>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</si>
  <si>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</si>
  <si>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</si>
  <si>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</si>
  <si>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</si>
  <si>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</si>
  <si>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</si>
  <si>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</si>
  <si>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</si>
  <si>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</si>
  <si>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</si>
  <si>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</si>
  <si>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</si>
  <si>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</si>
  <si>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</si>
  <si>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</si>
  <si>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</si>
  <si>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</si>
  <si>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</si>
  <si>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</si>
  <si>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</si>
  <si>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</si>
  <si>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</si>
  <si>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</si>
  <si>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</si>
  <si>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</si>
  <si>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</si>
  <si>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</si>
  <si>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</si>
  <si>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</si>
  <si>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</si>
  <si>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</si>
  <si>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</si>
  <si>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</si>
  <si>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</si>
  <si>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</si>
  <si>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</si>
  <si>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</si>
  <si>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</si>
  <si>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</si>
  <si>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</si>
  <si>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</si>
  <si>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</si>
  <si>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</si>
  <si>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</si>
  <si>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</si>
  <si>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</si>
  <si>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</si>
  <si>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</si>
  <si>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</si>
  <si>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</si>
  <si>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</si>
  <si>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</si>
  <si>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</si>
  <si>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</si>
  <si>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</si>
  <si>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</si>
  <si>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</si>
  <si>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</si>
  <si>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</si>
  <si>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</si>
  <si>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</si>
  <si>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</si>
  <si>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</si>
  <si>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</si>
  <si>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</si>
  <si>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</si>
  <si>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</si>
  <si>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</si>
  <si>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</si>
  <si>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</si>
  <si>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</si>
  <si>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</si>
  <si>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</si>
  <si>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</si>
  <si>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IT &lt;= 6 mois</t>
  </si>
  <si>
    <t xml:space="preserve">CSS : cas sans suites,  IT :  incapacité temporaire </t>
  </si>
  <si>
    <t>CSS : cas sans suites,  IT :  incapacité temporaire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</si>
  <si>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</si>
  <si>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</si>
  <si>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</si>
  <si>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</si>
  <si>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</si>
  <si>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</si>
  <si>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</si>
  <si>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</si>
  <si>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</si>
  <si>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</si>
  <si>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 xml:space="preserve">24.1. </t>
  </si>
  <si>
    <t>24.1.1.</t>
  </si>
  <si>
    <t>24.1.2.</t>
  </si>
  <si>
    <t>24.1.3.</t>
  </si>
  <si>
    <t>24.1.4.</t>
  </si>
  <si>
    <t>24.1.6.</t>
  </si>
  <si>
    <t>24.1.7.</t>
  </si>
  <si>
    <t>24.3.</t>
  </si>
  <si>
    <t>24.3.1.</t>
  </si>
  <si>
    <t>24.3.2.</t>
  </si>
  <si>
    <t>24.3.3.</t>
  </si>
  <si>
    <t>24.3.4.</t>
  </si>
  <si>
    <t>24.3.6.</t>
  </si>
  <si>
    <t>24.3.7.</t>
  </si>
  <si>
    <t>24.4.</t>
  </si>
  <si>
    <t>24.4.1.</t>
  </si>
  <si>
    <t>24.4.2.</t>
  </si>
  <si>
    <t>24.4.3.</t>
  </si>
  <si>
    <t>24.4.4.</t>
  </si>
  <si>
    <t>24.4.6.</t>
  </si>
  <si>
    <t>24.4.7.</t>
  </si>
  <si>
    <t>24.1.5.</t>
  </si>
  <si>
    <t>24.3.5.</t>
  </si>
  <si>
    <t>24.4.5.</t>
  </si>
  <si>
    <t>24.5.</t>
  </si>
  <si>
    <t>24.5.1.</t>
  </si>
  <si>
    <t>24.5.2.</t>
  </si>
  <si>
    <t>24.5.3.</t>
  </si>
  <si>
    <t>24.5.4.</t>
  </si>
  <si>
    <t>24.5.5.</t>
  </si>
  <si>
    <t>24.5.6.</t>
  </si>
  <si>
    <t>24.5.7.</t>
  </si>
  <si>
    <t>24.1. Heure de l’accident</t>
  </si>
  <si>
    <t>24.3. Jour de l'accident (jour de la semaine)</t>
  </si>
  <si>
    <t>24.4. Mois de l’accident</t>
  </si>
  <si>
    <t>24.5. Province et région de survenance de l’accident</t>
  </si>
  <si>
    <t xml:space="preserve">Année </t>
  </si>
  <si>
    <t>0,0</t>
  </si>
  <si>
    <t>1,0</t>
  </si>
  <si>
    <t>2,0</t>
  </si>
  <si>
    <t>3,0</t>
  </si>
  <si>
    <t>4,0</t>
  </si>
  <si>
    <t>5,0</t>
  </si>
  <si>
    <t>6,0</t>
  </si>
  <si>
    <t>7,0</t>
  </si>
  <si>
    <t>8,0</t>
  </si>
  <si>
    <t>9,0</t>
  </si>
  <si>
    <t>10,0</t>
  </si>
  <si>
    <t>11,0</t>
  </si>
  <si>
    <t>12,0</t>
  </si>
  <si>
    <t>13,0</t>
  </si>
  <si>
    <t>14,0</t>
  </si>
  <si>
    <t>15,0</t>
  </si>
  <si>
    <t>16,0</t>
  </si>
  <si>
    <t>17,0</t>
  </si>
  <si>
    <t>18,0</t>
  </si>
  <si>
    <t>19,0</t>
  </si>
  <si>
    <t>20,0</t>
  </si>
  <si>
    <t>21,0</t>
  </si>
  <si>
    <t>22,0</t>
  </si>
  <si>
    <t>23,0</t>
  </si>
  <si>
    <t>Année</t>
  </si>
  <si>
    <t xml:space="preserve"> IT :  incapacité temporaire</t>
  </si>
  <si>
    <t>IT :  incapacité temporaire</t>
  </si>
  <si>
    <t>n-Inconnu-1</t>
  </si>
  <si>
    <t>24. Caractéristiques spatio-temporelles des accidents sur le chemin du travail dans le secteur public - 2020</t>
  </si>
  <si>
    <t>Accidents sur le chemin du travail selon l'heure de l'accident :  évolution 2015 - 2020</t>
  </si>
  <si>
    <t>Accidents sur le chemin du travail selon l'heure de l'accident : distribution selon les conséquences - 2020</t>
  </si>
  <si>
    <t>Accidents sur le chemin du travail selon l'heure de l'accident : distribution selon les conséquences et le genre - 2020</t>
  </si>
  <si>
    <t>Accidents sur le chemin du travail selon l'heure de l'accident : distribution selon les conséquences et la génération en fréquence absolue - 2020</t>
  </si>
  <si>
    <t>Accidents sur le chemin du travail selon l'heure de l'accident : distribution selon les conséquences et la génération en fréquence relative - 2020</t>
  </si>
  <si>
    <t>Accidents sur le chemin du travail selon l'heure de l'accident : distribution selon les conséquences et le genre de travail (manuel/intellectuel) - 2020</t>
  </si>
  <si>
    <t>Accidents sur le chemin du travail selon l'heure de l'accident : distribution selon la durée de l’incapacité temporaire - 2020</t>
  </si>
  <si>
    <t>Accidents sur le chemin du travail selon le jour de l'accident : évolution 2014 - 2020</t>
  </si>
  <si>
    <t>Accidents sur le chemin du travail selon le jour de l'accident : distribution selon les conséquences - 2020</t>
  </si>
  <si>
    <t>Accidents sur le chemin du travail selon le jour de l'accident : distribution selon les conséquences et le genre - 2020</t>
  </si>
  <si>
    <t>Accidents sur le chemin du travail selon le jour de l'accident : distribution selon les conséquences et la génération en fréquence absolue - 2020</t>
  </si>
  <si>
    <t>Accidents sur le chemin du travail selon le jour de l'accident : distribution selon les conséquences et la génération en fréquence relative - 2020</t>
  </si>
  <si>
    <t>Accidents sur le chemin du travail selon le jour de l'accident : distribution selon les conséquences et le genre de travail - 2020</t>
  </si>
  <si>
    <t>Accidents sur le chemin du travail selon le jour de l'accident : distribution selon la durée de l’incapacité temporaire - 2020</t>
  </si>
  <si>
    <t>Accidents sur le chemin du travail selon le mois de l'accident : évolution 2014 - 2020</t>
  </si>
  <si>
    <t>Accidents sur le chemin du travail selon le mois de l'accident : distribution selon les conséquences - 2020</t>
  </si>
  <si>
    <t>Accidents sur le chemin du travail selon le mois de l'accident : distribution selon les conséquences et le genre - 2020</t>
  </si>
  <si>
    <t>Accidents sur le chemin du travail selon le mois de l'accident : distribution selon les conséquences et la génération en fréquence absolue - 2020</t>
  </si>
  <si>
    <t>Accidents sur le chemin du travail selon le mois de l'accident : distribution selon les conséquences et la génération en fréquence relative - 2020</t>
  </si>
  <si>
    <t>Accidents sur le chemin du travail selon le mois de l'accident : distribution selon les conséquences et le genre de travail - 2020</t>
  </si>
  <si>
    <t>Accidents sur le chemin du travail selon le mois de l'accident : distribution selon la durée de l’incapacité temporaire - 2020</t>
  </si>
  <si>
    <t>Accidents sur le chemin du travail selon la province et la région de survenance de l'accident : évolution 2014 - 2020</t>
  </si>
  <si>
    <t>Accidents sur le chemin du travail selon la province et la région de survenance de l'accident : distribution selon les conséquences - 2020</t>
  </si>
  <si>
    <t>Accidents sur le chemin du travail selon la province et la région de survenance de l'accident : distribution selon les conséquences et le genre - 2020</t>
  </si>
  <si>
    <t>Accidents sur le chemin du travail selon la province et la région de survenance de l'accident : distribution selon les conséquences et la génération en fréquence absolue - 2020</t>
  </si>
  <si>
    <t>Accidents sur le chemin du travail selon la province et la région de survenance de l'accident : distribution selon les conséquences et la génération en fréquence relative -  2020</t>
  </si>
  <si>
    <t>Accidents sur le chemin du travail selon la province et la région de survenance de l'accident : distribution selon les conséquences et le genre de travail - 2020</t>
  </si>
  <si>
    <t>Accidents sur le chemin du travail selon la province et la région de survenance de l'accident : distribution selon la durée de l’incapacité temporaire - 2020</t>
  </si>
  <si>
    <t>24.1.1. Accidents sur le chemin du travail selon l'heure de l'accident :  évolution 2015 - 2020</t>
  </si>
  <si>
    <t>Variation de 2019 à 2020 en %</t>
  </si>
  <si>
    <t>24.1.2. Accidents sur le chemin du travail selon l'heure de l'accident : distribution selon les conséquences - 2020</t>
  </si>
  <si>
    <t>24.1.3. Accidents sur le chemin du travail selon l'heure de l'accident : distribution selon les conséquences et le genre - 2020</t>
  </si>
  <si>
    <t>24.1.4. Accidents sur le chemin du travail selon l'heure de l'accident : distribution selon les conséquences et la génération en fréquence absolue - 2020</t>
  </si>
  <si>
    <t>24.1.5. Accidents sur le chemin du travail selon l'heure de l'accident : distribution selon les conséquences et la génération en fréquence relative - 2020</t>
  </si>
  <si>
    <t>24.1.6. Accidents sur le chemin du travail selon l'heure de l'accident : distribution selon les conséquences et la catégorie professionnelle - 2020</t>
  </si>
  <si>
    <t>24.1.7. Accidents sur le chemin du travail selon l'heure de l'accident : distribution selon la durée de l’incapacité temporaire - 2020</t>
  </si>
  <si>
    <t>24.3.1. Accidents sur le chemin du travail selon le jour de l'accident : évolution 2014 - 2020</t>
  </si>
  <si>
    <t>24.3.2. Accidents sur le chemin du travail selon le jour de l'accident : distribution selon les conséquences - 2020</t>
  </si>
  <si>
    <t>24.3.3. Accidents sur le chemin du travail selon le jour de l'accident : distribution selon les conséquences et le genre - 2020</t>
  </si>
  <si>
    <t>24.3.4. Accidents sur le chemin du travail selon le jour de l'accident : distribution selon les conséquences et la génération en fréquence absolue - 2020</t>
  </si>
  <si>
    <t>24.3.5. Accidents sur le chemin du travail selon le jour de l'accident : distribution selon les conséquences et la génération en fréquence relative - 2020</t>
  </si>
  <si>
    <t>24.3.6. Accidents sur le chemin du travail selon le jour de l'accident : distribution selon les conséquences et le genre de travail - 2020</t>
  </si>
  <si>
    <t>24.3.7. Accidents sur le chemin du travail selon le jour de l'accident : distribution selon la durée de l’incapacité temporaire - 2020</t>
  </si>
  <si>
    <t>24.4.1. Accidents sur le chemin du travail selon le mois de l'accident : évolution 2014 - 2020</t>
  </si>
  <si>
    <t>24.4.2. Accidents sur le chemin du travail selon le mois de l'accident : distribution selon les conséquences - 2020</t>
  </si>
  <si>
    <t>24.4.3. Accidents sur le chemin du travail selon le mois de l'accident : distribution selon les conséquences et le genre - 2020</t>
  </si>
  <si>
    <t>24.4.4. Accidents sur le chemin du travail selon le mois de l'accident : distribution selon les conséquences et la génération en fréquence absolue - 2020</t>
  </si>
  <si>
    <t>24.4.5. Accidents sur le chemin du travail selon le mois de l'accident : distribution selon les conséquences et la génération en fréquence relative - 2020</t>
  </si>
  <si>
    <t>24.4.6. Accidents sur le chemin du travail selon le mois de l'accident : distribution selon les conséquences et le genre de travail - 2020</t>
  </si>
  <si>
    <t>24.4.7. Accidents sur le chemin du travail selon le mois de l'accident : distribution selon la durée de l’incapacité temporaire - 2020</t>
  </si>
  <si>
    <t>24.5.2. Accidents sur le chemin du travail selon la province et la région de survenance de l'accident : distribution selon les conséquences - 2020</t>
  </si>
  <si>
    <t>24.5.3. Accidents sur le chemin du travail selon la province et la région de survenance de l'accident : distribution selon les conséquences et le genre - 2020</t>
  </si>
  <si>
    <t>24.5.4. Accidents sur le chemin du travail selon la province et la région de survenance de l'accident : distribution selon les conséquences et la génération en fréquence absolue - 2020</t>
  </si>
  <si>
    <t>24.5.5. Accidents sur le chemin du travail selon la province et la région de survenance de l'accident : distribution selon les conséquences et la génération en fréquence relative - 2020</t>
  </si>
  <si>
    <t>24.5.6. Accidents sur le chemin du travail selon la province et la région de survenance de l'accident : distribution selon les conséquences et le genre de travail - 2020</t>
  </si>
  <si>
    <t>24.5.7. Accidents sur le chemin du travail selon la province et la région de survenance de l'accident : distribution selon la durée de l’incapacité temporaire - 2020</t>
  </si>
  <si>
    <t>24.5.1. Accidents sur le chemin du travail selon la province et la région de survenance de l'accident : évolution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</si>
</sst>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0.0%"/>
    <numFmt numFmtId="166" formatCode="#,##0.00;[Red]#,##0.00"/>
    <numFmt numFmtId="167" formatCode="#,##0.00[$%-80C]"/>
  </numFmts>
  <fonts count="37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i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Microsoft Sans Serif"/>
      <family val="2"/>
    </font>
    <font>
      <b/>
      <i/>
      <sz val="12"/>
      <color theme="0"/>
      <name val="Microsoft Sans Serif"/>
      <family val="2"/>
    </font>
    <font>
      <b/>
      <sz val="11"/>
      <color theme="0"/>
      <name val="Microsoft Sans Serif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3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4" fillId="2" borderId="44" xfId="0" applyNumberFormat="1" applyFont="1" applyFill="1" applyBorder="1" applyAlignment="1">
      <alignment horizontal="center" vertical="center"/>
    </xf>
    <xf numFmtId="165" fontId="4" fillId="2" borderId="21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/>
    </xf>
    <xf numFmtId="9" fontId="4" fillId="2" borderId="39" xfId="0" applyNumberFormat="1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165" fontId="4" fillId="0" borderId="60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9" fontId="4" fillId="0" borderId="63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5" fontId="4" fillId="0" borderId="58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0" fillId="6" borderId="0" xfId="0" applyFont="1" applyFill="1"/>
    <xf numFmtId="3" fontId="0" fillId="6" borderId="0" xfId="0" applyNumberFormat="1" applyFont="1" applyFill="1"/>
    <xf numFmtId="10" fontId="0" fillId="6" borderId="0" xfId="0" applyNumberFormat="1" applyFont="1" applyFill="1"/>
    <xf numFmtId="0" fontId="15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3" fontId="11" fillId="6" borderId="0" xfId="0" applyNumberFormat="1" applyFont="1" applyFill="1" applyAlignment="1">
      <alignment vertical="top"/>
    </xf>
    <xf numFmtId="4" fontId="11" fillId="6" borderId="0" xfId="0" applyNumberFormat="1" applyFont="1" applyFill="1" applyAlignment="1">
      <alignment vertical="top"/>
    </xf>
    <xf numFmtId="0" fontId="11" fillId="6" borderId="0" xfId="0" applyFont="1" applyFill="1" applyAlignment="1">
      <alignment vertical="top"/>
    </xf>
    <xf numFmtId="167" fontId="11" fillId="6" borderId="0" xfId="0" applyNumberFormat="1" applyFont="1" applyFill="1" applyAlignment="1">
      <alignment vertical="top"/>
    </xf>
    <xf numFmtId="4" fontId="0" fillId="6" borderId="0" xfId="0" applyNumberFormat="1" applyFont="1" applyFill="1"/>
    <xf numFmtId="0" fontId="0" fillId="6" borderId="0" xfId="0" applyFont="1" applyFill="1" applyBorder="1"/>
    <xf numFmtId="0" fontId="1" fillId="6" borderId="0" xfId="0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9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9" fontId="7" fillId="6" borderId="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3" fontId="1" fillId="6" borderId="0" xfId="0" applyNumberFormat="1" applyFont="1" applyFill="1" applyBorder="1" applyAlignment="1">
      <alignment horizontal="center" vertical="center"/>
    </xf>
    <xf numFmtId="0" fontId="0" fillId="6" borderId="0" xfId="0" applyFill="1"/>
    <xf numFmtId="165" fontId="2" fillId="6" borderId="0" xfId="0" applyNumberFormat="1" applyFont="1" applyFill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9" fontId="4" fillId="7" borderId="63" xfId="2" applyFont="1" applyFill="1" applyBorder="1" applyAlignment="1">
      <alignment horizontal="center" vertical="center"/>
    </xf>
    <xf numFmtId="1" fontId="1" fillId="0" borderId="68" xfId="3" applyNumberFormat="1" applyFont="1" applyBorder="1" applyAlignment="1">
      <alignment horizontal="center" vertical="center"/>
    </xf>
    <xf numFmtId="1" fontId="1" fillId="0" borderId="67" xfId="3" applyNumberFormat="1" applyFont="1" applyBorder="1" applyAlignment="1">
      <alignment horizontal="center" vertical="center"/>
    </xf>
    <xf numFmtId="1" fontId="1" fillId="0" borderId="70" xfId="0" applyNumberFormat="1" applyFont="1" applyBorder="1" applyAlignment="1">
      <alignment horizontal="center" vertical="center"/>
    </xf>
    <xf numFmtId="165" fontId="4" fillId="7" borderId="58" xfId="2" applyNumberFormat="1" applyFont="1" applyFill="1" applyBorder="1" applyAlignment="1">
      <alignment horizontal="center" vertical="center"/>
    </xf>
    <xf numFmtId="165" fontId="4" fillId="7" borderId="60" xfId="2" applyNumberFormat="1" applyFont="1" applyFill="1" applyBorder="1" applyAlignment="1">
      <alignment horizontal="center" vertical="center"/>
    </xf>
    <xf numFmtId="0" fontId="22" fillId="7" borderId="65" xfId="0" applyFont="1" applyFill="1" applyBorder="1" applyAlignment="1">
      <alignment horizontal="center" vertical="center"/>
    </xf>
    <xf numFmtId="3" fontId="25" fillId="7" borderId="68" xfId="0" applyNumberFormat="1" applyFont="1" applyFill="1" applyBorder="1" applyAlignment="1">
      <alignment horizontal="center" vertical="center"/>
    </xf>
    <xf numFmtId="10" fontId="24" fillId="7" borderId="45" xfId="0" applyNumberFormat="1" applyFont="1" applyFill="1" applyBorder="1" applyAlignment="1">
      <alignment horizontal="center" vertical="center"/>
    </xf>
    <xf numFmtId="3" fontId="25" fillId="7" borderId="74" xfId="0" applyNumberFormat="1" applyFont="1" applyFill="1" applyBorder="1" applyAlignment="1">
      <alignment horizontal="center" vertical="center"/>
    </xf>
    <xf numFmtId="165" fontId="24" fillId="7" borderId="0" xfId="0" applyNumberFormat="1" applyFont="1" applyFill="1" applyBorder="1" applyAlignment="1">
      <alignment horizontal="center" vertical="center"/>
    </xf>
    <xf numFmtId="3" fontId="23" fillId="7" borderId="75" xfId="0" applyNumberFormat="1" applyFont="1" applyFill="1" applyBorder="1" applyAlignment="1">
      <alignment horizontal="center" vertical="center"/>
    </xf>
    <xf numFmtId="10" fontId="24" fillId="7" borderId="58" xfId="0" applyNumberFormat="1" applyFont="1" applyFill="1" applyBorder="1" applyAlignment="1">
      <alignment horizontal="center" vertical="center"/>
    </xf>
    <xf numFmtId="165" fontId="24" fillId="7" borderId="45" xfId="0" applyNumberFormat="1" applyFont="1" applyFill="1" applyBorder="1" applyAlignment="1">
      <alignment horizontal="center" vertical="center"/>
    </xf>
    <xf numFmtId="165" fontId="24" fillId="7" borderId="58" xfId="0" applyNumberFormat="1" applyFont="1" applyFill="1" applyBorder="1" applyAlignment="1">
      <alignment horizontal="center" vertical="center"/>
    </xf>
    <xf numFmtId="3" fontId="23" fillId="7" borderId="68" xfId="0" applyNumberFormat="1" applyFont="1" applyFill="1" applyBorder="1" applyAlignment="1">
      <alignment horizontal="center" vertical="center"/>
    </xf>
    <xf numFmtId="3" fontId="25" fillId="7" borderId="76" xfId="0" applyNumberFormat="1" applyFont="1" applyFill="1" applyBorder="1" applyAlignment="1">
      <alignment horizontal="center" vertical="center"/>
    </xf>
    <xf numFmtId="3" fontId="23" fillId="7" borderId="67" xfId="0" applyNumberFormat="1" applyFont="1" applyFill="1" applyBorder="1" applyAlignment="1">
      <alignment horizontal="center" vertical="center"/>
    </xf>
    <xf numFmtId="3" fontId="25" fillId="7" borderId="67" xfId="0" applyNumberFormat="1" applyFont="1" applyFill="1" applyBorder="1" applyAlignment="1">
      <alignment horizontal="center" vertical="center"/>
    </xf>
    <xf numFmtId="0" fontId="20" fillId="7" borderId="56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9" fontId="24" fillId="7" borderId="69" xfId="0" applyNumberFormat="1" applyFont="1" applyFill="1" applyBorder="1" applyAlignment="1">
      <alignment horizontal="center" vertical="center"/>
    </xf>
    <xf numFmtId="9" fontId="24" fillId="7" borderId="62" xfId="0" applyNumberFormat="1" applyFont="1" applyFill="1" applyBorder="1" applyAlignment="1">
      <alignment horizontal="center" vertical="center"/>
    </xf>
    <xf numFmtId="3" fontId="23" fillId="7" borderId="70" xfId="0" applyNumberFormat="1" applyFont="1" applyFill="1" applyBorder="1" applyAlignment="1">
      <alignment horizontal="center" vertical="center"/>
    </xf>
    <xf numFmtId="9" fontId="24" fillId="7" borderId="63" xfId="0" applyNumberFormat="1" applyFont="1" applyFill="1" applyBorder="1" applyAlignment="1">
      <alignment horizontal="center" vertical="center"/>
    </xf>
    <xf numFmtId="3" fontId="23" fillId="7" borderId="73" xfId="0" applyNumberFormat="1" applyFont="1" applyFill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/>
    </xf>
    <xf numFmtId="3" fontId="20" fillId="7" borderId="68" xfId="0" applyNumberFormat="1" applyFont="1" applyFill="1" applyBorder="1" applyAlignment="1">
      <alignment horizontal="center" vertical="center"/>
    </xf>
    <xf numFmtId="3" fontId="20" fillId="7" borderId="74" xfId="0" applyNumberFormat="1" applyFont="1" applyFill="1" applyBorder="1" applyAlignment="1">
      <alignment horizontal="center" vertical="center"/>
    </xf>
    <xf numFmtId="0" fontId="20" fillId="7" borderId="74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3" fontId="22" fillId="7" borderId="64" xfId="0" applyNumberFormat="1" applyFont="1" applyFill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65" xfId="0" applyNumberFormat="1" applyFont="1" applyFill="1" applyBorder="1" applyAlignment="1">
      <alignment horizontal="center" vertical="center"/>
    </xf>
    <xf numFmtId="3" fontId="22" fillId="7" borderId="66" xfId="0" applyNumberFormat="1" applyFont="1" applyFill="1" applyBorder="1" applyAlignment="1">
      <alignment horizontal="center" vertical="center"/>
    </xf>
    <xf numFmtId="3" fontId="22" fillId="7" borderId="70" xfId="0" applyNumberFormat="1" applyFont="1" applyFill="1" applyBorder="1" applyAlignment="1">
      <alignment horizontal="center" vertical="center"/>
    </xf>
    <xf numFmtId="3" fontId="22" fillId="7" borderId="73" xfId="0" applyNumberFormat="1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3" fontId="22" fillId="7" borderId="53" xfId="0" applyNumberFormat="1" applyFont="1" applyFill="1" applyBorder="1" applyAlignment="1">
      <alignment horizontal="center" vertical="center"/>
    </xf>
    <xf numFmtId="3" fontId="22" fillId="7" borderId="63" xfId="0" applyNumberFormat="1" applyFont="1" applyFill="1" applyBorder="1" applyAlignment="1">
      <alignment horizontal="center" vertical="center"/>
    </xf>
    <xf numFmtId="165" fontId="20" fillId="7" borderId="68" xfId="0" applyNumberFormat="1" applyFont="1" applyFill="1" applyBorder="1" applyAlignment="1">
      <alignment horizontal="center" vertical="center"/>
    </xf>
    <xf numFmtId="165" fontId="20" fillId="7" borderId="74" xfId="0" applyNumberFormat="1" applyFont="1" applyFill="1" applyBorder="1" applyAlignment="1">
      <alignment horizontal="center" vertical="center"/>
    </xf>
    <xf numFmtId="165" fontId="20" fillId="7" borderId="0" xfId="0" applyNumberFormat="1" applyFont="1" applyFill="1" applyBorder="1" applyAlignment="1">
      <alignment horizontal="center" vertical="center"/>
    </xf>
    <xf numFmtId="165" fontId="26" fillId="7" borderId="64" xfId="0" applyNumberFormat="1" applyFont="1" applyFill="1" applyBorder="1" applyAlignment="1">
      <alignment horizontal="center" vertical="center"/>
    </xf>
    <xf numFmtId="165" fontId="20" fillId="7" borderId="75" xfId="0" applyNumberFormat="1" applyFont="1" applyFill="1" applyBorder="1" applyAlignment="1">
      <alignment horizontal="center" vertical="center"/>
    </xf>
    <xf numFmtId="165" fontId="26" fillId="7" borderId="65" xfId="0" applyNumberFormat="1" applyFont="1" applyFill="1" applyBorder="1" applyAlignment="1">
      <alignment horizontal="center" vertical="center"/>
    </xf>
    <xf numFmtId="165" fontId="20" fillId="7" borderId="67" xfId="0" applyNumberFormat="1" applyFont="1" applyFill="1" applyBorder="1" applyAlignment="1">
      <alignment horizontal="center" vertical="center"/>
    </xf>
    <xf numFmtId="9" fontId="26" fillId="7" borderId="70" xfId="0" applyNumberFormat="1" applyFont="1" applyFill="1" applyBorder="1" applyAlignment="1">
      <alignment horizontal="center" vertical="center"/>
    </xf>
    <xf numFmtId="9" fontId="26" fillId="7" borderId="73" xfId="0" applyNumberFormat="1" applyFont="1" applyFill="1" applyBorder="1" applyAlignment="1">
      <alignment horizontal="center" vertical="center"/>
    </xf>
    <xf numFmtId="9" fontId="26" fillId="7" borderId="62" xfId="0" applyNumberFormat="1" applyFont="1" applyFill="1" applyBorder="1" applyAlignment="1">
      <alignment horizontal="center" vertical="center"/>
    </xf>
    <xf numFmtId="9" fontId="26" fillId="7" borderId="53" xfId="0" applyNumberFormat="1" applyFont="1" applyFill="1" applyBorder="1" applyAlignment="1">
      <alignment horizontal="center" vertical="center"/>
    </xf>
    <xf numFmtId="165" fontId="26" fillId="7" borderId="45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58" xfId="0" applyNumberFormat="1" applyFont="1" applyFill="1" applyBorder="1" applyAlignment="1">
      <alignment horizontal="center" vertical="center"/>
    </xf>
    <xf numFmtId="9" fontId="26" fillId="7" borderId="69" xfId="0" applyNumberFormat="1" applyFont="1" applyFill="1" applyBorder="1" applyAlignment="1">
      <alignment horizontal="center" vertical="center"/>
    </xf>
    <xf numFmtId="9" fontId="26" fillId="7" borderId="63" xfId="0" applyNumberFormat="1" applyFont="1" applyFill="1" applyBorder="1" applyAlignment="1">
      <alignment horizontal="center" vertical="center"/>
    </xf>
    <xf numFmtId="0" fontId="27" fillId="7" borderId="54" xfId="0" applyFont="1" applyFill="1" applyBorder="1" applyAlignment="1">
      <alignment horizontal="left" vertical="center"/>
    </xf>
    <xf numFmtId="0" fontId="20" fillId="7" borderId="55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left" vertical="center"/>
    </xf>
    <xf numFmtId="0" fontId="20" fillId="7" borderId="71" xfId="0" applyFont="1" applyFill="1" applyBorder="1" applyAlignment="1">
      <alignment horizontal="center" vertical="center"/>
    </xf>
    <xf numFmtId="0" fontId="22" fillId="7" borderId="7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2" fillId="7" borderId="64" xfId="0" applyFont="1" applyFill="1" applyBorder="1" applyAlignment="1">
      <alignment horizontal="left" vertical="center"/>
    </xf>
    <xf numFmtId="0" fontId="22" fillId="7" borderId="65" xfId="0" applyFont="1" applyFill="1" applyBorder="1" applyAlignment="1">
      <alignment horizontal="left" vertical="center"/>
    </xf>
    <xf numFmtId="165" fontId="26" fillId="7" borderId="53" xfId="0" applyNumberFormat="1" applyFont="1" applyFill="1" applyBorder="1" applyAlignment="1">
      <alignment horizontal="center" vertical="center"/>
    </xf>
    <xf numFmtId="0" fontId="22" fillId="7" borderId="71" xfId="0" applyFont="1" applyFill="1" applyBorder="1" applyAlignment="1">
      <alignment horizontal="center" vertical="center" wrapText="1"/>
    </xf>
    <xf numFmtId="9" fontId="26" fillId="7" borderId="0" xfId="0" applyNumberFormat="1" applyFont="1" applyFill="1" applyBorder="1" applyAlignment="1">
      <alignment horizontal="center" vertical="center"/>
    </xf>
    <xf numFmtId="3" fontId="25" fillId="7" borderId="0" xfId="0" applyNumberFormat="1" applyFont="1" applyFill="1" applyBorder="1" applyAlignment="1">
      <alignment horizontal="center" vertical="center"/>
    </xf>
    <xf numFmtId="9" fontId="24" fillId="7" borderId="0" xfId="0" applyNumberFormat="1" applyFont="1" applyFill="1" applyBorder="1" applyAlignment="1">
      <alignment horizontal="center" vertical="center"/>
    </xf>
    <xf numFmtId="3" fontId="23" fillId="7" borderId="62" xfId="0" applyNumberFormat="1" applyFont="1" applyFill="1" applyBorder="1" applyAlignment="1">
      <alignment horizontal="center" vertical="center"/>
    </xf>
    <xf numFmtId="9" fontId="24" fillId="7" borderId="0" xfId="2" applyFont="1" applyFill="1" applyBorder="1" applyAlignment="1">
      <alignment horizontal="center" vertical="center"/>
    </xf>
    <xf numFmtId="9" fontId="24" fillId="7" borderId="62" xfId="2" applyFont="1" applyFill="1" applyBorder="1" applyAlignment="1">
      <alignment horizontal="center" vertical="center"/>
    </xf>
    <xf numFmtId="0" fontId="25" fillId="7" borderId="74" xfId="0" applyNumberFormat="1" applyFont="1" applyFill="1" applyBorder="1" applyAlignment="1">
      <alignment horizontal="center" vertical="center"/>
    </xf>
    <xf numFmtId="0" fontId="24" fillId="7" borderId="73" xfId="0" applyNumberFormat="1" applyFont="1" applyFill="1" applyBorder="1" applyAlignment="1">
      <alignment horizontal="center" vertical="center"/>
    </xf>
    <xf numFmtId="3" fontId="23" fillId="7" borderId="65" xfId="0" applyNumberFormat="1" applyFont="1" applyFill="1" applyBorder="1" applyAlignment="1">
      <alignment horizontal="center" vertical="center"/>
    </xf>
    <xf numFmtId="3" fontId="22" fillId="7" borderId="62" xfId="0" applyNumberFormat="1" applyFont="1" applyFill="1" applyBorder="1" applyAlignment="1">
      <alignment horizontal="center" vertical="center"/>
    </xf>
    <xf numFmtId="3" fontId="25" fillId="7" borderId="45" xfId="0" applyNumberFormat="1" applyFont="1" applyFill="1" applyBorder="1" applyAlignment="1">
      <alignment horizontal="center" vertical="center"/>
    </xf>
    <xf numFmtId="3" fontId="25" fillId="7" borderId="75" xfId="0" applyNumberFormat="1" applyFont="1" applyFill="1" applyBorder="1" applyAlignment="1">
      <alignment horizontal="center" vertical="center"/>
    </xf>
    <xf numFmtId="3" fontId="25" fillId="7" borderId="80" xfId="0" applyNumberFormat="1" applyFont="1" applyFill="1" applyBorder="1" applyAlignment="1">
      <alignment horizontal="center" vertical="center"/>
    </xf>
    <xf numFmtId="9" fontId="8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>
      <alignment horizontal="center" vertical="center"/>
    </xf>
    <xf numFmtId="165" fontId="25" fillId="7" borderId="68" xfId="0" applyNumberFormat="1" applyFont="1" applyFill="1" applyBorder="1" applyAlignment="1">
      <alignment horizontal="center" vertical="center"/>
    </xf>
    <xf numFmtId="165" fontId="25" fillId="7" borderId="74" xfId="0" applyNumberFormat="1" applyFont="1" applyFill="1" applyBorder="1" applyAlignment="1">
      <alignment horizontal="center" vertical="center"/>
    </xf>
    <xf numFmtId="165" fontId="25" fillId="7" borderId="0" xfId="0" applyNumberFormat="1" applyFont="1" applyFill="1" applyBorder="1" applyAlignment="1">
      <alignment horizontal="center" vertical="center"/>
    </xf>
    <xf numFmtId="165" fontId="24" fillId="7" borderId="65" xfId="0" applyNumberFormat="1" applyFont="1" applyFill="1" applyBorder="1" applyAlignment="1">
      <alignment horizontal="center" vertical="center"/>
    </xf>
    <xf numFmtId="165" fontId="24" fillId="7" borderId="64" xfId="0" applyNumberFormat="1" applyFont="1" applyFill="1" applyBorder="1" applyAlignment="1">
      <alignment horizontal="center" vertical="center"/>
    </xf>
    <xf numFmtId="9" fontId="24" fillId="7" borderId="70" xfId="0" applyNumberFormat="1" applyFont="1" applyFill="1" applyBorder="1" applyAlignment="1">
      <alignment horizontal="center" vertical="center"/>
    </xf>
    <xf numFmtId="9" fontId="24" fillId="7" borderId="73" xfId="0" applyNumberFormat="1" applyFont="1" applyFill="1" applyBorder="1" applyAlignment="1">
      <alignment horizontal="center" vertical="center"/>
    </xf>
    <xf numFmtId="9" fontId="24" fillId="7" borderId="53" xfId="0" applyNumberFormat="1" applyFont="1" applyFill="1" applyBorder="1" applyAlignment="1">
      <alignment horizontal="center" vertical="center"/>
    </xf>
    <xf numFmtId="165" fontId="24" fillId="7" borderId="57" xfId="0" applyNumberFormat="1" applyFont="1" applyFill="1" applyBorder="1" applyAlignment="1">
      <alignment horizontal="center" vertical="center"/>
    </xf>
    <xf numFmtId="9" fontId="24" fillId="7" borderId="66" xfId="0" applyNumberFormat="1" applyFont="1" applyFill="1" applyBorder="1" applyAlignment="1">
      <alignment horizontal="center" vertical="center"/>
    </xf>
    <xf numFmtId="165" fontId="24" fillId="7" borderId="66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165" fontId="26" fillId="7" borderId="69" xfId="0" applyNumberFormat="1" applyFont="1" applyFill="1" applyBorder="1" applyAlignment="1">
      <alignment horizontal="center" vertical="center"/>
    </xf>
    <xf numFmtId="165" fontId="26" fillId="7" borderId="62" xfId="0" applyNumberFormat="1" applyFont="1" applyFill="1" applyBorder="1" applyAlignment="1">
      <alignment horizontal="center" vertical="center"/>
    </xf>
    <xf numFmtId="165" fontId="26" fillId="7" borderId="63" xfId="0" applyNumberFormat="1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3" fontId="1" fillId="6" borderId="0" xfId="0" applyNumberFormat="1" applyFont="1" applyFill="1" applyAlignment="1">
      <alignment horizontal="left" vertical="center"/>
    </xf>
    <xf numFmtId="3" fontId="23" fillId="7" borderId="64" xfId="0" applyNumberFormat="1" applyFont="1" applyFill="1" applyBorder="1" applyAlignment="1">
      <alignment horizontal="center" vertical="center"/>
    </xf>
    <xf numFmtId="9" fontId="1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6" fontId="2" fillId="6" borderId="0" xfId="0" applyNumberFormat="1" applyFont="1" applyFill="1" applyAlignment="1">
      <alignment horizontal="left" vertical="center"/>
    </xf>
    <xf numFmtId="165" fontId="23" fillId="7" borderId="64" xfId="0" applyNumberFormat="1" applyFont="1" applyFill="1" applyBorder="1" applyAlignment="1">
      <alignment horizontal="center" vertical="center"/>
    </xf>
    <xf numFmtId="165" fontId="23" fillId="7" borderId="65" xfId="0" applyNumberFormat="1" applyFont="1" applyFill="1" applyBorder="1" applyAlignment="1">
      <alignment horizontal="center" vertical="center"/>
    </xf>
    <xf numFmtId="165" fontId="22" fillId="7" borderId="70" xfId="0" applyNumberFormat="1" applyFont="1" applyFill="1" applyBorder="1" applyAlignment="1">
      <alignment horizontal="center" vertical="center"/>
    </xf>
    <xf numFmtId="165" fontId="22" fillId="7" borderId="73" xfId="0" applyNumberFormat="1" applyFont="1" applyFill="1" applyBorder="1" applyAlignment="1">
      <alignment horizontal="center" vertical="center"/>
    </xf>
    <xf numFmtId="165" fontId="22" fillId="7" borderId="62" xfId="0" applyNumberFormat="1" applyFont="1" applyFill="1" applyBorder="1" applyAlignment="1">
      <alignment horizontal="center" vertical="center"/>
    </xf>
    <xf numFmtId="165" fontId="22" fillId="7" borderId="53" xfId="0" applyNumberFormat="1" applyFont="1" applyFill="1" applyBorder="1" applyAlignment="1">
      <alignment horizontal="center" vertical="center"/>
    </xf>
    <xf numFmtId="0" fontId="19" fillId="8" borderId="53" xfId="0" applyFont="1" applyFill="1" applyBorder="1" applyAlignment="1">
      <alignment horizontal="left" vertical="center" wrapText="1"/>
    </xf>
    <xf numFmtId="3" fontId="19" fillId="8" borderId="70" xfId="0" applyNumberFormat="1" applyFont="1" applyFill="1" applyBorder="1" applyAlignment="1">
      <alignment horizontal="center" vertical="center"/>
    </xf>
    <xf numFmtId="165" fontId="30" fillId="8" borderId="69" xfId="0" applyNumberFormat="1" applyFont="1" applyFill="1" applyBorder="1" applyAlignment="1">
      <alignment horizontal="center" vertical="center"/>
    </xf>
    <xf numFmtId="3" fontId="19" fillId="8" borderId="73" xfId="0" applyNumberFormat="1" applyFont="1" applyFill="1" applyBorder="1" applyAlignment="1">
      <alignment horizontal="center" vertical="center"/>
    </xf>
    <xf numFmtId="165" fontId="30" fillId="8" borderId="62" xfId="0" applyNumberFormat="1" applyFont="1" applyFill="1" applyBorder="1" applyAlignment="1">
      <alignment horizontal="center" vertical="center"/>
    </xf>
    <xf numFmtId="165" fontId="30" fillId="8" borderId="53" xfId="2" applyNumberFormat="1" applyFont="1" applyFill="1" applyBorder="1" applyAlignment="1">
      <alignment horizontal="center" vertical="center"/>
    </xf>
    <xf numFmtId="0" fontId="22" fillId="7" borderId="65" xfId="0" applyFont="1" applyFill="1" applyBorder="1" applyAlignment="1">
      <alignment horizontal="left" vertical="center" wrapText="1"/>
    </xf>
    <xf numFmtId="165" fontId="26" fillId="7" borderId="65" xfId="2" applyNumberFormat="1" applyFont="1" applyFill="1" applyBorder="1" applyAlignment="1">
      <alignment horizontal="center" vertical="center"/>
    </xf>
    <xf numFmtId="165" fontId="26" fillId="7" borderId="53" xfId="2" applyNumberFormat="1" applyFont="1" applyFill="1" applyBorder="1" applyAlignment="1">
      <alignment horizontal="center" vertical="center"/>
    </xf>
    <xf numFmtId="3" fontId="19" fillId="8" borderId="69" xfId="0" applyNumberFormat="1" applyFont="1" applyFill="1" applyBorder="1" applyAlignment="1">
      <alignment horizontal="center" vertical="center"/>
    </xf>
    <xf numFmtId="3" fontId="22" fillId="7" borderId="69" xfId="0" applyNumberFormat="1" applyFont="1" applyFill="1" applyBorder="1" applyAlignment="1">
      <alignment horizontal="center" vertical="center"/>
    </xf>
    <xf numFmtId="9" fontId="30" fillId="8" borderId="62" xfId="2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5" fontId="30" fillId="8" borderId="63" xfId="0" applyNumberFormat="1" applyFont="1" applyFill="1" applyBorder="1" applyAlignment="1">
      <alignment horizontal="center" vertical="center"/>
    </xf>
    <xf numFmtId="0" fontId="19" fillId="8" borderId="73" xfId="0" applyFont="1" applyFill="1" applyBorder="1" applyAlignment="1">
      <alignment horizontal="center" vertical="center"/>
    </xf>
    <xf numFmtId="3" fontId="22" fillId="7" borderId="68" xfId="0" applyNumberFormat="1" applyFont="1" applyFill="1" applyBorder="1" applyAlignment="1">
      <alignment horizontal="center" vertical="center"/>
    </xf>
    <xf numFmtId="3" fontId="19" fillId="8" borderId="62" xfId="0" applyNumberFormat="1" applyFont="1" applyFill="1" applyBorder="1" applyAlignment="1">
      <alignment horizontal="center" vertical="center"/>
    </xf>
    <xf numFmtId="3" fontId="19" fillId="8" borderId="53" xfId="0" applyNumberFormat="1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 wrapText="1"/>
    </xf>
    <xf numFmtId="3" fontId="23" fillId="7" borderId="53" xfId="0" applyNumberFormat="1" applyFont="1" applyFill="1" applyBorder="1" applyAlignment="1">
      <alignment horizontal="center" vertical="center"/>
    </xf>
    <xf numFmtId="165" fontId="30" fillId="8" borderId="70" xfId="0" applyNumberFormat="1" applyFont="1" applyFill="1" applyBorder="1" applyAlignment="1">
      <alignment horizontal="center" vertical="center"/>
    </xf>
    <xf numFmtId="165" fontId="31" fillId="7" borderId="68" xfId="0" applyNumberFormat="1" applyFont="1" applyFill="1" applyBorder="1" applyAlignment="1">
      <alignment horizontal="center" vertical="center"/>
    </xf>
    <xf numFmtId="3" fontId="23" fillId="7" borderId="74" xfId="0" applyNumberFormat="1" applyFont="1" applyFill="1" applyBorder="1" applyAlignment="1">
      <alignment horizontal="center" vertical="center"/>
    </xf>
    <xf numFmtId="3" fontId="13" fillId="8" borderId="70" xfId="0" applyNumberFormat="1" applyFont="1" applyFill="1" applyBorder="1" applyAlignment="1">
      <alignment horizontal="center" vertical="center"/>
    </xf>
    <xf numFmtId="3" fontId="13" fillId="8" borderId="73" xfId="0" applyNumberFormat="1" applyFont="1" applyFill="1" applyBorder="1" applyAlignment="1">
      <alignment horizontal="center" vertical="center"/>
    </xf>
    <xf numFmtId="3" fontId="20" fillId="7" borderId="70" xfId="0" applyNumberFormat="1" applyFont="1" applyFill="1" applyBorder="1" applyAlignment="1">
      <alignment horizontal="center" vertical="center"/>
    </xf>
    <xf numFmtId="3" fontId="20" fillId="7" borderId="73" xfId="0" applyNumberFormat="1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vertical="center"/>
    </xf>
    <xf numFmtId="0" fontId="19" fillId="3" borderId="63" xfId="0" applyFont="1" applyFill="1" applyBorder="1" applyAlignment="1">
      <alignment vertical="center"/>
    </xf>
    <xf numFmtId="0" fontId="30" fillId="4" borderId="61" xfId="0" applyFont="1" applyFill="1" applyBorder="1" applyAlignment="1">
      <alignment vertical="center"/>
    </xf>
    <xf numFmtId="0" fontId="30" fillId="4" borderId="63" xfId="0" applyFont="1" applyFill="1" applyBorder="1" applyAlignment="1">
      <alignment vertical="center"/>
    </xf>
    <xf numFmtId="0" fontId="32" fillId="7" borderId="57" xfId="0" applyFont="1" applyFill="1" applyBorder="1" applyAlignment="1">
      <alignment vertical="center"/>
    </xf>
    <xf numFmtId="0" fontId="33" fillId="7" borderId="58" xfId="1" applyFont="1" applyFill="1" applyBorder="1" applyAlignment="1">
      <alignment vertical="center"/>
    </xf>
    <xf numFmtId="0" fontId="34" fillId="4" borderId="61" xfId="0" applyFont="1" applyFill="1" applyBorder="1" applyAlignment="1">
      <alignment vertical="center"/>
    </xf>
    <xf numFmtId="0" fontId="32" fillId="7" borderId="59" xfId="0" applyFont="1" applyFill="1" applyBorder="1" applyAlignment="1">
      <alignment vertical="center"/>
    </xf>
    <xf numFmtId="0" fontId="33" fillId="7" borderId="60" xfId="1" applyFont="1" applyFill="1" applyBorder="1" applyAlignment="1">
      <alignment vertical="center"/>
    </xf>
    <xf numFmtId="0" fontId="22" fillId="7" borderId="6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1" fillId="0" borderId="81" xfId="0" applyFont="1" applyBorder="1" applyAlignment="1">
      <alignment horizontal="center" vertical="center" wrapText="1"/>
    </xf>
    <xf numFmtId="165" fontId="1" fillId="0" borderId="82" xfId="0" applyNumberFormat="1" applyFont="1" applyBorder="1" applyAlignment="1">
      <alignment horizontal="center" vertical="center" wrapText="1"/>
    </xf>
    <xf numFmtId="0" fontId="23" fillId="7" borderId="81" xfId="0" applyFont="1" applyFill="1" applyBorder="1" applyAlignment="1">
      <alignment horizontal="center" vertical="center"/>
    </xf>
    <xf numFmtId="0" fontId="24" fillId="7" borderId="83" xfId="0" applyFont="1" applyFill="1" applyBorder="1" applyAlignment="1">
      <alignment horizontal="center" vertical="center"/>
    </xf>
    <xf numFmtId="0" fontId="23" fillId="7" borderId="84" xfId="0" applyFont="1" applyFill="1" applyBorder="1" applyAlignment="1">
      <alignment horizontal="center" vertical="center"/>
    </xf>
    <xf numFmtId="0" fontId="23" fillId="7" borderId="85" xfId="0" applyFont="1" applyFill="1" applyBorder="1" applyAlignment="1">
      <alignment horizontal="center" vertical="center"/>
    </xf>
    <xf numFmtId="0" fontId="24" fillId="7" borderId="82" xfId="0" applyFont="1" applyFill="1" applyBorder="1" applyAlignment="1">
      <alignment horizontal="center" vertical="center"/>
    </xf>
    <xf numFmtId="0" fontId="23" fillId="7" borderId="67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22" fillId="7" borderId="81" xfId="0" applyFont="1" applyFill="1" applyBorder="1" applyAlignment="1">
      <alignment horizontal="center" vertical="center" wrapText="1"/>
    </xf>
    <xf numFmtId="0" fontId="22" fillId="7" borderId="83" xfId="0" applyFont="1" applyFill="1" applyBorder="1" applyAlignment="1">
      <alignment horizontal="center" vertical="center" wrapText="1"/>
    </xf>
    <xf numFmtId="0" fontId="22" fillId="7" borderId="84" xfId="0" applyFont="1" applyFill="1" applyBorder="1" applyAlignment="1">
      <alignment horizontal="center" vertical="center" wrapText="1"/>
    </xf>
    <xf numFmtId="0" fontId="22" fillId="7" borderId="85" xfId="0" applyFont="1" applyFill="1" applyBorder="1" applyAlignment="1">
      <alignment horizontal="center" vertical="center" wrapText="1"/>
    </xf>
    <xf numFmtId="0" fontId="22" fillId="7" borderId="82" xfId="0" applyFont="1" applyFill="1" applyBorder="1" applyAlignment="1">
      <alignment horizontal="center" vertical="center" wrapText="1"/>
    </xf>
    <xf numFmtId="0" fontId="22" fillId="7" borderId="81" xfId="0" applyFont="1" applyFill="1" applyBorder="1" applyAlignment="1">
      <alignment horizontal="center" vertical="center"/>
    </xf>
    <xf numFmtId="0" fontId="22" fillId="7" borderId="83" xfId="0" applyFont="1" applyFill="1" applyBorder="1" applyAlignment="1">
      <alignment horizontal="center" vertical="center"/>
    </xf>
    <xf numFmtId="0" fontId="22" fillId="7" borderId="84" xfId="0" applyFont="1" applyFill="1" applyBorder="1" applyAlignment="1">
      <alignment horizontal="center" vertical="center"/>
    </xf>
    <xf numFmtId="0" fontId="22" fillId="7" borderId="82" xfId="0" applyFont="1" applyFill="1" applyBorder="1" applyAlignment="1">
      <alignment horizontal="center" vertical="center"/>
    </xf>
    <xf numFmtId="0" fontId="22" fillId="7" borderId="67" xfId="0" applyFont="1" applyFill="1" applyBorder="1" applyAlignment="1">
      <alignment horizontal="center" vertical="center" wrapText="1"/>
    </xf>
    <xf numFmtId="0" fontId="22" fillId="7" borderId="76" xfId="0" applyFont="1" applyFill="1" applyBorder="1" applyAlignment="1">
      <alignment horizontal="center" vertical="center" wrapText="1"/>
    </xf>
    <xf numFmtId="10" fontId="22" fillId="7" borderId="83" xfId="0" applyNumberFormat="1" applyFont="1" applyFill="1" applyBorder="1" applyAlignment="1">
      <alignment horizontal="center" vertical="center"/>
    </xf>
    <xf numFmtId="0" fontId="22" fillId="7" borderId="85" xfId="0" applyFont="1" applyFill="1" applyBorder="1" applyAlignment="1">
      <alignment horizontal="center" vertical="center"/>
    </xf>
    <xf numFmtId="9" fontId="19" fillId="8" borderId="73" xfId="2" applyFont="1" applyFill="1" applyBorder="1" applyAlignment="1">
      <alignment horizontal="center" vertical="center"/>
    </xf>
    <xf numFmtId="9" fontId="19" fillId="8" borderId="72" xfId="2" applyFont="1" applyFill="1" applyBorder="1" applyAlignment="1">
      <alignment horizontal="center" vertical="center"/>
    </xf>
    <xf numFmtId="0" fontId="22" fillId="7" borderId="93" xfId="0" applyFont="1" applyFill="1" applyBorder="1" applyAlignment="1">
      <alignment horizontal="center" vertical="center" wrapText="1"/>
    </xf>
    <xf numFmtId="165" fontId="30" fillId="8" borderId="53" xfId="0" applyNumberFormat="1" applyFont="1" applyFill="1" applyBorder="1" applyAlignment="1">
      <alignment horizontal="center" vertical="center"/>
    </xf>
    <xf numFmtId="165" fontId="31" fillId="7" borderId="65" xfId="0" applyNumberFormat="1" applyFont="1" applyFill="1" applyBorder="1" applyAlignment="1">
      <alignment horizontal="center" vertical="center"/>
    </xf>
    <xf numFmtId="165" fontId="30" fillId="8" borderId="73" xfId="0" applyNumberFormat="1" applyFont="1" applyFill="1" applyBorder="1" applyAlignment="1">
      <alignment horizontal="center" vertical="center"/>
    </xf>
    <xf numFmtId="165" fontId="30" fillId="8" borderId="89" xfId="0" applyNumberFormat="1" applyFont="1" applyFill="1" applyBorder="1" applyAlignment="1">
      <alignment horizontal="center" vertical="center"/>
    </xf>
    <xf numFmtId="165" fontId="31" fillId="7" borderId="74" xfId="0" applyNumberFormat="1" applyFont="1" applyFill="1" applyBorder="1" applyAlignment="1">
      <alignment horizontal="center" vertical="center"/>
    </xf>
    <xf numFmtId="165" fontId="31" fillId="7" borderId="92" xfId="0" applyNumberFormat="1" applyFont="1" applyFill="1" applyBorder="1" applyAlignment="1">
      <alignment horizontal="center" vertical="center"/>
    </xf>
    <xf numFmtId="9" fontId="26" fillId="7" borderId="89" xfId="0" applyNumberFormat="1" applyFont="1" applyFill="1" applyBorder="1" applyAlignment="1">
      <alignment horizontal="center" vertical="center"/>
    </xf>
    <xf numFmtId="0" fontId="22" fillId="7" borderId="91" xfId="0" applyFont="1" applyFill="1" applyBorder="1" applyAlignment="1">
      <alignment horizontal="center" vertical="center" wrapText="1"/>
    </xf>
    <xf numFmtId="0" fontId="22" fillId="7" borderId="67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center" vertical="center"/>
    </xf>
    <xf numFmtId="0" fontId="22" fillId="7" borderId="71" xfId="0" applyFont="1" applyFill="1" applyBorder="1" applyAlignment="1">
      <alignment horizontal="center" vertical="center"/>
    </xf>
    <xf numFmtId="0" fontId="22" fillId="7" borderId="60" xfId="0" applyFont="1" applyFill="1" applyBorder="1" applyAlignment="1">
      <alignment horizontal="center" vertical="center"/>
    </xf>
    <xf numFmtId="0" fontId="35" fillId="6" borderId="0" xfId="0" applyFont="1" applyFill="1"/>
    <xf numFmtId="0" fontId="36" fillId="6" borderId="0" xfId="0" applyFont="1" applyFill="1" applyAlignment="1">
      <alignment vertical="top"/>
    </xf>
    <xf numFmtId="0" fontId="35" fillId="6" borderId="0" xfId="0" applyFont="1" applyFill="1" applyAlignment="1">
      <alignment vertical="top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8" fillId="5" borderId="64" xfId="0" applyFont="1" applyFill="1" applyBorder="1" applyAlignment="1">
      <alignment horizontal="center" vertical="center" wrapText="1"/>
    </xf>
    <xf numFmtId="0" fontId="18" fillId="5" borderId="65" xfId="0" applyFont="1" applyFill="1" applyBorder="1" applyAlignment="1">
      <alignment horizontal="center" vertical="center" wrapText="1"/>
    </xf>
    <xf numFmtId="0" fontId="18" fillId="5" borderId="66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23" fillId="7" borderId="78" xfId="0" applyFont="1" applyFill="1" applyBorder="1" applyAlignment="1">
      <alignment horizontal="center" vertical="center"/>
    </xf>
    <xf numFmtId="0" fontId="23" fillId="7" borderId="77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3" fillId="7" borderId="56" xfId="0" applyFont="1" applyFill="1" applyBorder="1" applyAlignment="1">
      <alignment horizontal="center" vertical="center"/>
    </xf>
    <xf numFmtId="0" fontId="21" fillId="4" borderId="61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2" fillId="7" borderId="64" xfId="0" applyFont="1" applyFill="1" applyBorder="1" applyAlignment="1">
      <alignment horizontal="center" vertical="center" wrapText="1"/>
    </xf>
    <xf numFmtId="0" fontId="22" fillId="7" borderId="65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0" fontId="22" fillId="7" borderId="63" xfId="0" applyFont="1" applyFill="1" applyBorder="1" applyAlignment="1">
      <alignment horizontal="center" vertical="center" wrapText="1"/>
    </xf>
    <xf numFmtId="0" fontId="19" fillId="5" borderId="54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57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23" fillId="7" borderId="61" xfId="0" applyFont="1" applyFill="1" applyBorder="1" applyAlignment="1">
      <alignment horizontal="center" vertical="center" wrapText="1"/>
    </xf>
    <xf numFmtId="0" fontId="20" fillId="7" borderId="62" xfId="0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3" fillId="7" borderId="62" xfId="0" applyFont="1" applyFill="1" applyBorder="1" applyAlignment="1">
      <alignment horizontal="center" vertical="center" wrapText="1"/>
    </xf>
    <xf numFmtId="0" fontId="23" fillId="7" borderId="63" xfId="0" applyFont="1" applyFill="1" applyBorder="1" applyAlignment="1">
      <alignment horizontal="center" vertical="center" wrapText="1"/>
    </xf>
    <xf numFmtId="0" fontId="23" fillId="7" borderId="54" xfId="0" applyFont="1" applyFill="1" applyBorder="1" applyAlignment="1">
      <alignment horizontal="center" vertical="center"/>
    </xf>
    <xf numFmtId="0" fontId="20" fillId="7" borderId="56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9" fillId="5" borderId="66" xfId="0" applyFont="1" applyFill="1" applyBorder="1" applyAlignment="1">
      <alignment horizontal="center" vertical="center" wrapText="1"/>
    </xf>
    <xf numFmtId="0" fontId="23" fillId="7" borderId="86" xfId="0" applyFont="1" applyFill="1" applyBorder="1" applyAlignment="1">
      <alignment horizontal="center" vertical="center" wrapText="1"/>
    </xf>
    <xf numFmtId="0" fontId="23" fillId="7" borderId="87" xfId="0" applyFont="1" applyFill="1" applyBorder="1" applyAlignment="1">
      <alignment horizontal="center" vertical="center" wrapText="1"/>
    </xf>
    <xf numFmtId="0" fontId="23" fillId="7" borderId="88" xfId="0" applyFont="1" applyFill="1" applyBorder="1" applyAlignment="1">
      <alignment horizontal="center" vertical="center" wrapText="1"/>
    </xf>
    <xf numFmtId="0" fontId="23" fillId="7" borderId="64" xfId="0" applyFont="1" applyFill="1" applyBorder="1" applyAlignment="1">
      <alignment horizontal="center" vertical="center"/>
    </xf>
    <xf numFmtId="0" fontId="20" fillId="7" borderId="66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 wrapText="1"/>
    </xf>
    <xf numFmtId="0" fontId="22" fillId="7" borderId="77" xfId="0" applyFont="1" applyFill="1" applyBorder="1" applyAlignment="1">
      <alignment horizontal="center" vertical="center" wrapText="1"/>
    </xf>
    <xf numFmtId="0" fontId="22" fillId="7" borderId="78" xfId="0" applyFont="1" applyFill="1" applyBorder="1" applyAlignment="1">
      <alignment horizontal="center" vertical="center" wrapText="1"/>
    </xf>
    <xf numFmtId="0" fontId="22" fillId="7" borderId="55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2" fillId="7" borderId="6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80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74" xfId="0" applyFont="1" applyFill="1" applyBorder="1" applyAlignment="1">
      <alignment horizontal="center" vertical="center" wrapText="1"/>
    </xf>
    <xf numFmtId="0" fontId="22" fillId="7" borderId="92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8" fillId="4" borderId="62" xfId="0" applyFont="1" applyFill="1" applyBorder="1" applyAlignment="1">
      <alignment horizontal="center" vertical="center" wrapText="1"/>
    </xf>
    <xf numFmtId="0" fontId="28" fillId="4" borderId="63" xfId="0" applyFont="1" applyFill="1" applyBorder="1" applyAlignment="1">
      <alignment horizontal="center" vertical="center" wrapText="1"/>
    </xf>
    <xf numFmtId="0" fontId="20" fillId="7" borderId="65" xfId="0" applyFont="1" applyFill="1" applyBorder="1" applyAlignment="1">
      <alignment horizontal="center" vertical="center"/>
    </xf>
    <xf numFmtId="0" fontId="20" fillId="7" borderId="62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22" fillId="7" borderId="58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6" xfId="0" applyFont="1" applyFill="1" applyBorder="1" applyAlignment="1">
      <alignment horizontal="center" vertical="center" wrapText="1"/>
    </xf>
    <xf numFmtId="0" fontId="22" fillId="7" borderId="87" xfId="0" applyFont="1" applyFill="1" applyBorder="1" applyAlignment="1">
      <alignment horizontal="center" vertical="center" wrapText="1"/>
    </xf>
    <xf numFmtId="0" fontId="22" fillId="7" borderId="8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21" fillId="4" borderId="61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 wrapText="1"/>
    </xf>
    <xf numFmtId="0" fontId="20" fillId="7" borderId="8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0" fontId="1" fillId="7" borderId="65" xfId="0" applyFont="1" applyFill="1" applyBorder="1" applyAlignment="1">
      <alignment horizontal="center" vertical="center" wrapText="1"/>
    </xf>
    <xf numFmtId="0" fontId="1" fillId="7" borderId="66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7" borderId="78" xfId="0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1" fillId="7" borderId="80" xfId="0" applyFont="1" applyFill="1" applyBorder="1" applyAlignment="1">
      <alignment horizontal="center" vertical="center" wrapText="1"/>
    </xf>
    <xf numFmtId="0" fontId="1" fillId="7" borderId="90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62" xfId="0" applyFont="1" applyFill="1" applyBorder="1" applyAlignment="1">
      <alignment horizontal="center" vertical="center" wrapText="1"/>
    </xf>
    <xf numFmtId="0" fontId="1" fillId="7" borderId="63" xfId="0" applyFont="1" applyFill="1" applyBorder="1" applyAlignment="1">
      <alignment horizontal="center" vertical="center" wrapText="1"/>
    </xf>
    <xf numFmtId="0" fontId="22" fillId="7" borderId="95" xfId="0" applyFont="1" applyFill="1" applyBorder="1" applyAlignment="1">
      <alignment horizontal="center" vertical="center" wrapText="1"/>
    </xf>
    <xf numFmtId="0" fontId="20" fillId="7" borderId="94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19" fillId="5" borderId="86" xfId="0" applyFont="1" applyFill="1" applyBorder="1" applyAlignment="1">
      <alignment horizontal="center" vertical="center" wrapText="1"/>
    </xf>
    <xf numFmtId="0" fontId="13" fillId="5" borderId="8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 wrapText="1"/>
    </xf>
  </cellXfs>
  <cellStyles count="4">
    <cellStyle name="Hyperlink" xfId="1" builtinId="8"/>
    <cellStyle name="Komma" xfId="3" builtinId="3"/>
    <cellStyle name="Procent" xfId="2" builtinId="5"/>
    <cellStyle name="Standaard" xfId="0" builtinId="0"/>
  </cellStyles>
  <dxfs count="1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</dxfs>
  <tableStyles count="1" defaultTableStyle="TableStyleMedium2" defaultPivotStyle="PivotStyleLight16">
    <tableStyle name="Style de tableau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24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Inconnu</v>
          </cell>
        </row>
        <row r="217">
          <cell r="A217" t="str">
            <v>Inconnu</v>
          </cell>
          <cell r="B217">
            <v>56</v>
          </cell>
          <cell r="C217">
            <v>0.79174324897497528</v>
          </cell>
          <cell r="D217">
            <v>56</v>
          </cell>
          <cell r="E217">
            <v>0.79174324897497528</v>
          </cell>
        </row>
        <row r="218">
          <cell r="A218" t="str">
            <v>0,00</v>
          </cell>
          <cell r="B218">
            <v>15</v>
          </cell>
          <cell r="C218">
            <v>0.21207408454686835</v>
          </cell>
          <cell r="D218">
            <v>15</v>
          </cell>
          <cell r="E218">
            <v>0.21207408454686835</v>
          </cell>
        </row>
        <row r="219">
          <cell r="A219" t="str">
            <v>1,00</v>
          </cell>
          <cell r="B219">
            <v>9</v>
          </cell>
          <cell r="C219">
            <v>0.12724445072812102</v>
          </cell>
          <cell r="D219">
            <v>9</v>
          </cell>
          <cell r="E219">
            <v>0.12724445072812102</v>
          </cell>
        </row>
        <row r="220">
          <cell r="A220" t="str">
            <v>2,00</v>
          </cell>
          <cell r="B220">
            <v>1</v>
          </cell>
          <cell r="C220">
            <v>1.4138272303124559E-2</v>
          </cell>
          <cell r="D220">
            <v>1</v>
          </cell>
          <cell r="E220">
            <v>1.4138272303124559E-2</v>
          </cell>
        </row>
        <row r="221">
          <cell r="A221" t="str">
            <v>3,00</v>
          </cell>
          <cell r="B221">
            <v>12</v>
          </cell>
          <cell r="C221">
            <v>0.1696592676374947</v>
          </cell>
          <cell r="D221">
            <v>12</v>
          </cell>
          <cell r="E221">
            <v>0.1696592676374947</v>
          </cell>
        </row>
        <row r="222">
          <cell r="A222" t="str">
            <v>4,00</v>
          </cell>
          <cell r="B222">
            <v>25</v>
          </cell>
          <cell r="C222">
            <v>0.35345680757811399</v>
          </cell>
          <cell r="D222">
            <v>25</v>
          </cell>
          <cell r="E222">
            <v>0.35345680757811399</v>
          </cell>
        </row>
        <row r="223">
          <cell r="A223" t="str">
            <v>5,00</v>
          </cell>
          <cell r="B223">
            <v>189</v>
          </cell>
          <cell r="C223">
            <v>2.6721334652905413</v>
          </cell>
          <cell r="D223">
            <v>189</v>
          </cell>
          <cell r="E223">
            <v>2.6721334652905413</v>
          </cell>
        </row>
        <row r="224">
          <cell r="A224" t="str">
            <v>6,00</v>
          </cell>
          <cell r="B224">
            <v>586</v>
          </cell>
          <cell r="C224">
            <v>8.2850275696309907</v>
          </cell>
          <cell r="D224">
            <v>586</v>
          </cell>
          <cell r="E224">
            <v>8.2850275696309907</v>
          </cell>
        </row>
        <row r="225">
          <cell r="A225" t="str">
            <v>7,00</v>
          </cell>
          <cell r="B225">
            <v>1435</v>
          </cell>
          <cell r="C225">
            <v>20.28842075498374</v>
          </cell>
          <cell r="D225">
            <v>1435</v>
          </cell>
          <cell r="E225">
            <v>20.28842075498374</v>
          </cell>
        </row>
        <row r="226">
          <cell r="A226" t="str">
            <v>8,00</v>
          </cell>
          <cell r="B226">
            <v>1136</v>
          </cell>
          <cell r="C226">
            <v>16.061077336349499</v>
          </cell>
          <cell r="D226">
            <v>1136</v>
          </cell>
          <cell r="E226">
            <v>16.061077336349499</v>
          </cell>
        </row>
        <row r="227">
          <cell r="A227" t="str">
            <v>9,00</v>
          </cell>
          <cell r="B227">
            <v>276</v>
          </cell>
          <cell r="C227">
            <v>3.9021631556623784</v>
          </cell>
          <cell r="D227">
            <v>276</v>
          </cell>
          <cell r="E227">
            <v>3.9021631556623784</v>
          </cell>
        </row>
        <row r="228">
          <cell r="A228" t="str">
            <v>10,00</v>
          </cell>
          <cell r="B228">
            <v>133</v>
          </cell>
          <cell r="C228">
            <v>1.8803902163155664</v>
          </cell>
          <cell r="D228">
            <v>133</v>
          </cell>
          <cell r="E228">
            <v>1.8803902163155664</v>
          </cell>
        </row>
        <row r="229">
          <cell r="A229" t="str">
            <v>11,00</v>
          </cell>
          <cell r="B229">
            <v>191</v>
          </cell>
          <cell r="C229">
            <v>2.7004100098967907</v>
          </cell>
          <cell r="D229">
            <v>191</v>
          </cell>
          <cell r="E229">
            <v>2.7004100098967907</v>
          </cell>
        </row>
        <row r="230">
          <cell r="A230" t="str">
            <v>12,00</v>
          </cell>
          <cell r="B230">
            <v>404</v>
          </cell>
          <cell r="C230">
            <v>5.7118620104623226</v>
          </cell>
          <cell r="D230">
            <v>404</v>
          </cell>
          <cell r="E230">
            <v>5.7118620104623226</v>
          </cell>
        </row>
        <row r="231">
          <cell r="A231" t="str">
            <v>13,00</v>
          </cell>
          <cell r="B231">
            <v>326</v>
          </cell>
          <cell r="C231">
            <v>4.6090767708186062</v>
          </cell>
          <cell r="D231">
            <v>326</v>
          </cell>
          <cell r="E231">
            <v>4.6090767708186062</v>
          </cell>
        </row>
        <row r="232">
          <cell r="A232" t="str">
            <v>14,00</v>
          </cell>
          <cell r="B232">
            <v>195</v>
          </cell>
          <cell r="C232">
            <v>2.7569630991092891</v>
          </cell>
          <cell r="D232">
            <v>195</v>
          </cell>
          <cell r="E232">
            <v>2.7569630991092891</v>
          </cell>
        </row>
        <row r="233">
          <cell r="A233" t="str">
            <v>15,00</v>
          </cell>
          <cell r="B233">
            <v>378</v>
          </cell>
          <cell r="C233">
            <v>5.3442669305810826</v>
          </cell>
          <cell r="D233">
            <v>378</v>
          </cell>
          <cell r="E233">
            <v>5.3442669305810826</v>
          </cell>
        </row>
        <row r="234">
          <cell r="A234" t="str">
            <v>16,00</v>
          </cell>
          <cell r="B234">
            <v>658</v>
          </cell>
          <cell r="C234">
            <v>9.3029831754559584</v>
          </cell>
          <cell r="D234">
            <v>658</v>
          </cell>
          <cell r="E234">
            <v>9.3029831754559584</v>
          </cell>
        </row>
        <row r="235">
          <cell r="A235" t="str">
            <v>17,00</v>
          </cell>
          <cell r="B235">
            <v>471</v>
          </cell>
          <cell r="C235">
            <v>6.6591262547716674</v>
          </cell>
          <cell r="D235">
            <v>471</v>
          </cell>
          <cell r="E235">
            <v>6.6591262547716674</v>
          </cell>
        </row>
        <row r="236">
          <cell r="A236" t="str">
            <v>18,00</v>
          </cell>
          <cell r="B236">
            <v>248</v>
          </cell>
          <cell r="C236">
            <v>3.5062915311748899</v>
          </cell>
          <cell r="D236">
            <v>248</v>
          </cell>
          <cell r="E236">
            <v>3.5062915311748899</v>
          </cell>
        </row>
        <row r="237">
          <cell r="A237" t="str">
            <v>19,00</v>
          </cell>
          <cell r="B237">
            <v>105</v>
          </cell>
          <cell r="C237">
            <v>1.4845185918280788</v>
          </cell>
          <cell r="D237">
            <v>105</v>
          </cell>
          <cell r="E237">
            <v>1.4845185918280788</v>
          </cell>
        </row>
        <row r="238">
          <cell r="A238" t="str">
            <v>20,00</v>
          </cell>
          <cell r="B238">
            <v>86</v>
          </cell>
          <cell r="C238">
            <v>1.2158914180687119</v>
          </cell>
          <cell r="D238">
            <v>86</v>
          </cell>
          <cell r="E238">
            <v>1.2158914180687119</v>
          </cell>
        </row>
        <row r="239">
          <cell r="A239" t="str">
            <v>21,00</v>
          </cell>
          <cell r="B239">
            <v>67</v>
          </cell>
          <cell r="C239">
            <v>0.94726424430934542</v>
          </cell>
          <cell r="D239">
            <v>67</v>
          </cell>
          <cell r="E239">
            <v>0.94726424430934542</v>
          </cell>
        </row>
        <row r="240">
          <cell r="A240" t="str">
            <v>22,00</v>
          </cell>
          <cell r="B240">
            <v>56</v>
          </cell>
          <cell r="C240">
            <v>0.79174324897497528</v>
          </cell>
          <cell r="D240">
            <v>56</v>
          </cell>
          <cell r="E240">
            <v>0.79174324897497528</v>
          </cell>
        </row>
        <row r="241">
          <cell r="A241" t="str">
            <v>23,00</v>
          </cell>
          <cell r="B241">
            <v>15</v>
          </cell>
          <cell r="C241">
            <v>0.21207408454686835</v>
          </cell>
          <cell r="D241">
            <v>15</v>
          </cell>
          <cell r="E241">
            <v>0.21207408454686835</v>
          </cell>
        </row>
        <row r="242">
          <cell r="A242" t="str">
            <v>Total</v>
          </cell>
          <cell r="B242">
            <v>7073</v>
          </cell>
          <cell r="C242">
            <v>100</v>
          </cell>
          <cell r="D242">
            <v>7073</v>
          </cell>
          <cell r="E242">
            <v>100</v>
          </cell>
        </row>
        <row r="370">
          <cell r="A370" t="str">
            <v>g-Juillet</v>
          </cell>
          <cell r="B370">
            <v>85</v>
          </cell>
          <cell r="C370">
            <v>4.2100049529470036</v>
          </cell>
          <cell r="D370">
            <v>257</v>
          </cell>
          <cell r="E370">
            <v>5.4093874973689751</v>
          </cell>
          <cell r="F370">
            <v>20</v>
          </cell>
          <cell r="G370">
            <v>6.7340067340067336</v>
          </cell>
          <cell r="H370">
            <v>0</v>
          </cell>
          <cell r="I370">
            <v>0</v>
          </cell>
          <cell r="J370">
            <v>362</v>
          </cell>
          <cell r="K370">
            <v>5.1180545737310901</v>
          </cell>
        </row>
        <row r="371">
          <cell r="A371" t="str">
            <v>h-Août</v>
          </cell>
          <cell r="B371">
            <v>112</v>
          </cell>
          <cell r="C371">
            <v>5.5473006438831103</v>
          </cell>
          <cell r="D371">
            <v>255</v>
          </cell>
          <cell r="E371">
            <v>5.3672910966112397</v>
          </cell>
          <cell r="F371">
            <v>19</v>
          </cell>
          <cell r="G371">
            <v>6.3973063973063971</v>
          </cell>
          <cell r="H371">
            <v>1</v>
          </cell>
          <cell r="I371">
            <v>16.666666666666664</v>
          </cell>
          <cell r="J371">
            <v>387</v>
          </cell>
          <cell r="K371">
            <v>5.4715113813092042</v>
          </cell>
        </row>
        <row r="372">
          <cell r="A372" t="str">
            <v>i-Septembre</v>
          </cell>
          <cell r="B372">
            <v>251</v>
          </cell>
          <cell r="C372">
            <v>12.431896978702328</v>
          </cell>
          <cell r="D372">
            <v>583</v>
          </cell>
          <cell r="E372">
            <v>12.271100820879814</v>
          </cell>
          <cell r="F372">
            <v>33</v>
          </cell>
          <cell r="G372">
            <v>11.111111111111111</v>
          </cell>
          <cell r="H372">
            <v>0</v>
          </cell>
          <cell r="I372">
            <v>0</v>
          </cell>
          <cell r="J372">
            <v>867</v>
          </cell>
          <cell r="K372">
            <v>12.257882086808992</v>
          </cell>
        </row>
        <row r="373">
          <cell r="A373" t="str">
            <v>j-Octobre</v>
          </cell>
          <cell r="B373">
            <v>244</v>
          </cell>
          <cell r="C373">
            <v>12.085190688459633</v>
          </cell>
          <cell r="D373">
            <v>464</v>
          </cell>
          <cell r="E373">
            <v>9.7663649757945699</v>
          </cell>
          <cell r="F373">
            <v>29</v>
          </cell>
          <cell r="G373">
            <v>9.7643097643097647</v>
          </cell>
          <cell r="H373">
            <v>0</v>
          </cell>
          <cell r="I373">
            <v>0</v>
          </cell>
          <cell r="J373">
            <v>737</v>
          </cell>
          <cell r="K373">
            <v>10.419906687402799</v>
          </cell>
        </row>
        <row r="374">
          <cell r="A374" t="str">
            <v>k-Novembre</v>
          </cell>
          <cell r="B374">
            <v>113</v>
          </cell>
          <cell r="C374">
            <v>5.5968301139177807</v>
          </cell>
          <cell r="D374">
            <v>297</v>
          </cell>
          <cell r="E374">
            <v>6.2513155125236786</v>
          </cell>
          <cell r="F374">
            <v>22</v>
          </cell>
          <cell r="G374">
            <v>7.4074074074074066</v>
          </cell>
          <cell r="H374">
            <v>0</v>
          </cell>
          <cell r="I374">
            <v>0</v>
          </cell>
          <cell r="J374">
            <v>432</v>
          </cell>
          <cell r="K374">
            <v>6.1077336349498088</v>
          </cell>
        </row>
        <row r="375">
          <cell r="A375" t="str">
            <v>l-Décembre</v>
          </cell>
          <cell r="B375">
            <v>164</v>
          </cell>
          <cell r="C375">
            <v>8.1228330856859827</v>
          </cell>
          <cell r="D375">
            <v>378</v>
          </cell>
          <cell r="E375">
            <v>7.956219743211955</v>
          </cell>
          <cell r="F375">
            <v>26</v>
          </cell>
          <cell r="G375">
            <v>8.7542087542087543</v>
          </cell>
          <cell r="H375">
            <v>0</v>
          </cell>
          <cell r="I375">
            <v>0</v>
          </cell>
          <cell r="J375">
            <v>568</v>
          </cell>
          <cell r="K375">
            <v>8.0305386681747493</v>
          </cell>
        </row>
        <row r="376">
          <cell r="A376" t="str">
            <v>Total</v>
          </cell>
          <cell r="B376">
            <v>2019</v>
          </cell>
          <cell r="C376">
            <v>100</v>
          </cell>
          <cell r="D376">
            <v>4751</v>
          </cell>
          <cell r="E376">
            <v>100</v>
          </cell>
          <cell r="F376">
            <v>297</v>
          </cell>
          <cell r="G376">
            <v>100</v>
          </cell>
          <cell r="H376">
            <v>6</v>
          </cell>
          <cell r="I376">
            <v>100</v>
          </cell>
          <cell r="J376">
            <v>7073</v>
          </cell>
          <cell r="K376">
            <v>100</v>
          </cell>
        </row>
        <row r="379">
          <cell r="A379" t="str">
            <v>5.4.3.  Arbeidsplaatsongevallen volgens maand van het ongeval  : verdeling volgens gevolgen en geslacht - 2020</v>
          </cell>
        </row>
        <row r="380">
          <cell r="J380" t="str">
            <v>1- Femme</v>
          </cell>
          <cell r="T380" t="str">
            <v>2- Homme</v>
          </cell>
        </row>
        <row r="381">
          <cell r="B381" t="str">
            <v>1-CSS</v>
          </cell>
          <cell r="D381" t="str">
            <v>2-IT</v>
          </cell>
          <cell r="F381" t="str">
            <v>3-IP</v>
          </cell>
          <cell r="H381" t="str">
            <v>4-Mortel</v>
          </cell>
          <cell r="J381" t="str">
            <v>Total</v>
          </cell>
          <cell r="L381" t="str">
            <v>1-CSS</v>
          </cell>
          <cell r="N381" t="str">
            <v>2-IT</v>
          </cell>
          <cell r="P381" t="str">
            <v>3-IP</v>
          </cell>
          <cell r="R381" t="str">
            <v>4-Mortel</v>
          </cell>
          <cell r="T381" t="str">
            <v>Total</v>
          </cell>
        </row>
        <row r="382">
          <cell r="A382" t="str">
            <v>a-Janvier</v>
          </cell>
          <cell r="B382">
            <v>244</v>
          </cell>
          <cell r="C382">
            <v>17.849305047549375</v>
          </cell>
          <cell r="D382">
            <v>506</v>
          </cell>
          <cell r="E382">
            <v>17.655268667131889</v>
          </cell>
          <cell r="F382">
            <v>40</v>
          </cell>
          <cell r="G382">
            <v>23.121387283236995</v>
          </cell>
          <cell r="H382">
            <v>1</v>
          </cell>
          <cell r="I382">
            <v>33.333333333333329</v>
          </cell>
          <cell r="J382">
            <v>791</v>
          </cell>
          <cell r="K382">
            <v>17.940576094352462</v>
          </cell>
          <cell r="L382">
            <v>96</v>
          </cell>
          <cell r="M382">
            <v>14.723926380368098</v>
          </cell>
          <cell r="N382">
            <v>284</v>
          </cell>
          <cell r="O382">
            <v>15.066312997347481</v>
          </cell>
          <cell r="P382">
            <v>21</v>
          </cell>
          <cell r="Q382">
            <v>16.93548387096774</v>
          </cell>
          <cell r="R382">
            <v>0</v>
          </cell>
          <cell r="S382">
            <v>0</v>
          </cell>
          <cell r="T382">
            <v>401</v>
          </cell>
          <cell r="U382">
            <v>15.052552552552553</v>
          </cell>
        </row>
        <row r="383">
          <cell r="A383" t="str">
            <v>b-Février</v>
          </cell>
          <cell r="B383">
            <v>151</v>
          </cell>
          <cell r="C383">
            <v>11.046086320409657</v>
          </cell>
          <cell r="D383">
            <v>380</v>
          </cell>
          <cell r="E383">
            <v>13.258897418004187</v>
          </cell>
          <cell r="F383">
            <v>19</v>
          </cell>
          <cell r="G383">
            <v>10.98265895953757</v>
          </cell>
          <cell r="H383">
            <v>0</v>
          </cell>
          <cell r="I383">
            <v>0</v>
          </cell>
          <cell r="J383">
            <v>550</v>
          </cell>
          <cell r="K383">
            <v>12.474484009979587</v>
          </cell>
          <cell r="L383">
            <v>72</v>
          </cell>
          <cell r="M383">
            <v>11.042944785276074</v>
          </cell>
          <cell r="N383">
            <v>232</v>
          </cell>
          <cell r="O383">
            <v>12.30769230769231</v>
          </cell>
          <cell r="P383">
            <v>9</v>
          </cell>
          <cell r="Q383">
            <v>7.2580645161290329</v>
          </cell>
          <cell r="R383">
            <v>1</v>
          </cell>
          <cell r="S383">
            <v>33.333333333333329</v>
          </cell>
          <cell r="T383">
            <v>314</v>
          </cell>
          <cell r="U383">
            <v>11.786786786786786</v>
          </cell>
        </row>
        <row r="384">
          <cell r="A384" t="str">
            <v>c-Mars</v>
          </cell>
          <cell r="B384">
            <v>108</v>
          </cell>
          <cell r="C384">
            <v>7.9005120702267746</v>
          </cell>
          <cell r="D384">
            <v>215</v>
          </cell>
          <cell r="E384">
            <v>7.5017445917655277</v>
          </cell>
          <cell r="F384">
            <v>10</v>
          </cell>
          <cell r="G384">
            <v>5.7803468208092488</v>
          </cell>
          <cell r="H384">
            <v>1</v>
          </cell>
          <cell r="I384">
            <v>33.333333333333329</v>
          </cell>
          <cell r="J384">
            <v>334</v>
          </cell>
          <cell r="K384">
            <v>7.5754139260603317</v>
          </cell>
          <cell r="L384">
            <v>52</v>
          </cell>
          <cell r="M384">
            <v>7.9754601226993858</v>
          </cell>
          <cell r="N384">
            <v>133</v>
          </cell>
          <cell r="O384">
            <v>7.0557029177718835</v>
          </cell>
          <cell r="P384">
            <v>10</v>
          </cell>
          <cell r="Q384">
            <v>8.064516129032258</v>
          </cell>
          <cell r="R384">
            <v>0</v>
          </cell>
          <cell r="S384">
            <v>0</v>
          </cell>
          <cell r="T384">
            <v>195</v>
          </cell>
          <cell r="U384">
            <v>7.3198198198198199</v>
          </cell>
        </row>
        <row r="385">
          <cell r="A385" t="str">
            <v>d-Avril</v>
          </cell>
          <cell r="B385">
            <v>24</v>
          </cell>
          <cell r="C385">
            <v>1.7556693489392829</v>
          </cell>
          <cell r="D385">
            <v>84</v>
          </cell>
          <cell r="E385">
            <v>2.9309141660851363</v>
          </cell>
          <cell r="F385">
            <v>2</v>
          </cell>
          <cell r="G385">
            <v>1.1560693641618496</v>
          </cell>
          <cell r="H385">
            <v>0</v>
          </cell>
          <cell r="I385">
            <v>0</v>
          </cell>
          <cell r="J385">
            <v>110</v>
          </cell>
          <cell r="K385">
            <v>2.4948968019959175</v>
          </cell>
          <cell r="L385">
            <v>21</v>
          </cell>
          <cell r="M385">
            <v>3.2208588957055211</v>
          </cell>
          <cell r="N385">
            <v>66</v>
          </cell>
          <cell r="O385">
            <v>3.5013262599469499</v>
          </cell>
          <cell r="P385">
            <v>2</v>
          </cell>
          <cell r="Q385">
            <v>1.6129032258064515</v>
          </cell>
          <cell r="R385">
            <v>0</v>
          </cell>
          <cell r="S385">
            <v>0</v>
          </cell>
          <cell r="T385">
            <v>89</v>
          </cell>
          <cell r="U385">
            <v>3.340840840840841</v>
          </cell>
        </row>
        <row r="386">
          <cell r="A386" t="str">
            <v>e-Mai</v>
          </cell>
          <cell r="B386">
            <v>64</v>
          </cell>
          <cell r="C386">
            <v>4.6817849305047554</v>
          </cell>
          <cell r="D386">
            <v>121</v>
          </cell>
          <cell r="E386">
            <v>4.2219120725750177</v>
          </cell>
          <cell r="F386">
            <v>10</v>
          </cell>
          <cell r="G386">
            <v>5.7803468208092488</v>
          </cell>
          <cell r="H386">
            <v>0</v>
          </cell>
          <cell r="I386">
            <v>0</v>
          </cell>
          <cell r="J386">
            <v>195</v>
          </cell>
          <cell r="K386">
            <v>4.4227716035382167</v>
          </cell>
          <cell r="L386">
            <v>37</v>
          </cell>
          <cell r="M386">
            <v>5.6748466257668717</v>
          </cell>
          <cell r="N386">
            <v>111</v>
          </cell>
          <cell r="O386">
            <v>5.888594164456233</v>
          </cell>
          <cell r="P386">
            <v>9</v>
          </cell>
          <cell r="Q386">
            <v>7.2580645161290329</v>
          </cell>
          <cell r="R386">
            <v>1</v>
          </cell>
          <cell r="S386">
            <v>33.333333333333329</v>
          </cell>
          <cell r="T386">
            <v>158</v>
          </cell>
          <cell r="U386">
            <v>5.9309309309309306</v>
          </cell>
        </row>
        <row r="387">
          <cell r="A387" t="str">
            <v>f-Juin</v>
          </cell>
          <cell r="B387">
            <v>126</v>
          </cell>
          <cell r="C387">
            <v>9.217264081931237</v>
          </cell>
          <cell r="D387">
            <v>223</v>
          </cell>
          <cell r="E387">
            <v>7.7808792742498261</v>
          </cell>
          <cell r="F387">
            <v>6</v>
          </cell>
          <cell r="G387">
            <v>3.4682080924855487</v>
          </cell>
          <cell r="H387">
            <v>0</v>
          </cell>
          <cell r="I387">
            <v>0</v>
          </cell>
          <cell r="J387">
            <v>355</v>
          </cell>
          <cell r="K387">
            <v>8.0517124064413714</v>
          </cell>
          <cell r="L387">
            <v>55</v>
          </cell>
          <cell r="M387">
            <v>8.4355828220858893</v>
          </cell>
          <cell r="N387">
            <v>162</v>
          </cell>
          <cell r="O387">
            <v>8.5941644562334218</v>
          </cell>
          <cell r="P387">
            <v>10</v>
          </cell>
          <cell r="Q387">
            <v>8.064516129032258</v>
          </cell>
          <cell r="R387">
            <v>1</v>
          </cell>
          <cell r="S387">
            <v>33.333333333333329</v>
          </cell>
          <cell r="T387">
            <v>228</v>
          </cell>
          <cell r="U387">
            <v>8.5585585585585591</v>
          </cell>
        </row>
        <row r="388">
          <cell r="A388" t="str">
            <v>g-Juillet</v>
          </cell>
          <cell r="B388">
            <v>50</v>
          </cell>
          <cell r="C388">
            <v>3.6576444769568401</v>
          </cell>
          <cell r="D388">
            <v>138</v>
          </cell>
          <cell r="E388">
            <v>4.8150732728541517</v>
          </cell>
          <cell r="F388">
            <v>8</v>
          </cell>
          <cell r="G388">
            <v>4.6242774566473983</v>
          </cell>
          <cell r="H388">
            <v>0</v>
          </cell>
          <cell r="I388">
            <v>0</v>
          </cell>
          <cell r="J388">
            <v>196</v>
          </cell>
          <cell r="K388">
            <v>4.4454524835563625</v>
          </cell>
          <cell r="L388">
            <v>35</v>
          </cell>
          <cell r="M388">
            <v>5.368098159509203</v>
          </cell>
          <cell r="N388">
            <v>119</v>
          </cell>
          <cell r="O388">
            <v>6.3129973474801071</v>
          </cell>
          <cell r="P388">
            <v>12</v>
          </cell>
          <cell r="Q388">
            <v>9.67741935483871</v>
          </cell>
          <cell r="R388">
            <v>0</v>
          </cell>
          <cell r="S388">
            <v>0</v>
          </cell>
          <cell r="T388">
            <v>166</v>
          </cell>
          <cell r="U388">
            <v>6.2312312312312308</v>
          </cell>
        </row>
        <row r="389">
          <cell r="A389" t="str">
            <v>h-Août</v>
          </cell>
          <cell r="B389">
            <v>60</v>
          </cell>
          <cell r="C389">
            <v>4.3891733723482078</v>
          </cell>
          <cell r="D389">
            <v>138</v>
          </cell>
          <cell r="E389">
            <v>4.8150732728541517</v>
          </cell>
          <cell r="F389">
            <v>8</v>
          </cell>
          <cell r="G389">
            <v>4.6242774566473983</v>
          </cell>
          <cell r="H389">
            <v>1</v>
          </cell>
          <cell r="I389">
            <v>33.333333333333329</v>
          </cell>
          <cell r="J389">
            <v>207</v>
          </cell>
          <cell r="K389">
            <v>4.6949421637559539</v>
          </cell>
          <cell r="L389">
            <v>52</v>
          </cell>
          <cell r="M389">
            <v>7.9754601226993858</v>
          </cell>
          <cell r="N389">
            <v>117</v>
          </cell>
          <cell r="O389">
            <v>6.2068965517241388</v>
          </cell>
          <cell r="P389">
            <v>11</v>
          </cell>
          <cell r="Q389">
            <v>8.870967741935484</v>
          </cell>
          <cell r="R389">
            <v>0</v>
          </cell>
          <cell r="S389">
            <v>0</v>
          </cell>
          <cell r="T389">
            <v>180</v>
          </cell>
          <cell r="U389">
            <v>6.756756756756757</v>
          </cell>
        </row>
        <row r="390">
          <cell r="A390" t="str">
            <v>i-Septembre</v>
          </cell>
          <cell r="B390">
            <v>173</v>
          </cell>
          <cell r="C390">
            <v>12.655449890270665</v>
          </cell>
          <cell r="D390">
            <v>345</v>
          </cell>
          <cell r="E390">
            <v>12.037683182135378</v>
          </cell>
          <cell r="F390">
            <v>17</v>
          </cell>
          <cell r="G390">
            <v>9.8265895953757223</v>
          </cell>
          <cell r="H390">
            <v>0</v>
          </cell>
          <cell r="I390">
            <v>0</v>
          </cell>
          <cell r="J390">
            <v>535</v>
          </cell>
          <cell r="K390">
            <v>12.134270809707417</v>
          </cell>
          <cell r="L390">
            <v>78</v>
          </cell>
          <cell r="M390">
            <v>11.963190184049081</v>
          </cell>
          <cell r="N390">
            <v>238</v>
          </cell>
          <cell r="O390">
            <v>12.625994694960214</v>
          </cell>
          <cell r="P390">
            <v>16</v>
          </cell>
          <cell r="Q390">
            <v>12.903225806451612</v>
          </cell>
          <cell r="R390">
            <v>0</v>
          </cell>
          <cell r="S390">
            <v>0</v>
          </cell>
          <cell r="T390">
            <v>332</v>
          </cell>
          <cell r="U390">
            <v>12.462462462462462</v>
          </cell>
        </row>
        <row r="391">
          <cell r="A391" t="str">
            <v>j-Octobre</v>
          </cell>
          <cell r="B391">
            <v>174</v>
          </cell>
          <cell r="C391">
            <v>12.728602779809803</v>
          </cell>
          <cell r="D391">
            <v>290</v>
          </cell>
          <cell r="E391">
            <v>10.118632240055828</v>
          </cell>
          <cell r="F391">
            <v>23</v>
          </cell>
          <cell r="G391">
            <v>13.294797687861271</v>
          </cell>
          <cell r="H391">
            <v>0</v>
          </cell>
          <cell r="I391">
            <v>0</v>
          </cell>
          <cell r="J391">
            <v>487</v>
          </cell>
          <cell r="K391">
            <v>11.04558856883647</v>
          </cell>
          <cell r="L391">
            <v>70</v>
          </cell>
          <cell r="M391">
            <v>10.736196319018406</v>
          </cell>
          <cell r="N391">
            <v>174</v>
          </cell>
          <cell r="O391">
            <v>9.2307692307692317</v>
          </cell>
          <cell r="P391">
            <v>6</v>
          </cell>
          <cell r="Q391">
            <v>4.838709677419355</v>
          </cell>
          <cell r="R391">
            <v>0</v>
          </cell>
          <cell r="S391">
            <v>0</v>
          </cell>
          <cell r="T391">
            <v>250</v>
          </cell>
          <cell r="U391">
            <v>9.3843843843843846</v>
          </cell>
        </row>
        <row r="392">
          <cell r="A392" t="str">
            <v>k-Novembre</v>
          </cell>
          <cell r="B392">
            <v>74</v>
          </cell>
          <cell r="C392">
            <v>5.4133138258961226</v>
          </cell>
          <cell r="D392">
            <v>192</v>
          </cell>
          <cell r="E392">
            <v>6.6992323796231688</v>
          </cell>
          <cell r="F392">
            <v>16</v>
          </cell>
          <cell r="G392">
            <v>9.2485549132947966</v>
          </cell>
          <cell r="H392">
            <v>0</v>
          </cell>
          <cell r="I392">
            <v>0</v>
          </cell>
          <cell r="J392">
            <v>282</v>
          </cell>
          <cell r="K392">
            <v>6.3960081651168075</v>
          </cell>
          <cell r="L392">
            <v>39</v>
          </cell>
          <cell r="M392">
            <v>5.9815950920245404</v>
          </cell>
          <cell r="N392">
            <v>105</v>
          </cell>
          <cell r="O392">
            <v>5.5702917771883289</v>
          </cell>
          <cell r="P392">
            <v>6</v>
          </cell>
          <cell r="Q392">
            <v>4.838709677419355</v>
          </cell>
          <cell r="R392">
            <v>0</v>
          </cell>
          <cell r="S392">
            <v>0</v>
          </cell>
          <cell r="T392">
            <v>150</v>
          </cell>
          <cell r="U392">
            <v>5.6306306306306304</v>
          </cell>
        </row>
        <row r="393">
          <cell r="A393" t="str">
            <v>l-Décembre</v>
          </cell>
          <cell r="B393">
            <v>119</v>
          </cell>
          <cell r="C393">
            <v>8.7051938551572778</v>
          </cell>
          <cell r="D393">
            <v>234</v>
          </cell>
          <cell r="E393">
            <v>8.164689462665736</v>
          </cell>
          <cell r="F393">
            <v>14</v>
          </cell>
          <cell r="G393">
            <v>8.0924855491329488</v>
          </cell>
          <cell r="H393">
            <v>0</v>
          </cell>
          <cell r="I393">
            <v>0</v>
          </cell>
          <cell r="J393">
            <v>367</v>
          </cell>
          <cell r="K393">
            <v>8.3238829666591059</v>
          </cell>
          <cell r="L393">
            <v>45</v>
          </cell>
          <cell r="M393">
            <v>6.9018404907975466</v>
          </cell>
          <cell r="N393">
            <v>144</v>
          </cell>
          <cell r="O393">
            <v>7.6392572944297079</v>
          </cell>
          <cell r="P393">
            <v>12</v>
          </cell>
          <cell r="Q393">
            <v>9.67741935483871</v>
          </cell>
          <cell r="R393">
            <v>0</v>
          </cell>
          <cell r="S393">
            <v>0</v>
          </cell>
          <cell r="T393">
            <v>201</v>
          </cell>
          <cell r="U393">
            <v>7.5450450450450459</v>
          </cell>
        </row>
        <row r="394">
          <cell r="A394" t="str">
            <v>Total</v>
          </cell>
          <cell r="B394">
            <v>1367</v>
          </cell>
          <cell r="C394">
            <v>100</v>
          </cell>
          <cell r="D394">
            <v>2866</v>
          </cell>
          <cell r="E394">
            <v>100</v>
          </cell>
          <cell r="F394">
            <v>173</v>
          </cell>
          <cell r="G394">
            <v>100</v>
          </cell>
          <cell r="H394">
            <v>3</v>
          </cell>
          <cell r="I394">
            <v>100</v>
          </cell>
          <cell r="J394">
            <v>4409</v>
          </cell>
          <cell r="K394">
            <v>100</v>
          </cell>
          <cell r="L394">
            <v>652</v>
          </cell>
          <cell r="M394">
            <v>100</v>
          </cell>
          <cell r="N394">
            <v>1885</v>
          </cell>
          <cell r="O394">
            <v>100</v>
          </cell>
          <cell r="P394">
            <v>124</v>
          </cell>
          <cell r="Q394">
            <v>100</v>
          </cell>
          <cell r="R394">
            <v>3</v>
          </cell>
          <cell r="S394">
            <v>100</v>
          </cell>
          <cell r="T394">
            <v>2664</v>
          </cell>
          <cell r="U394">
            <v>100</v>
          </cell>
        </row>
        <row r="397">
          <cell r="A397" t="str">
            <v>5.4.4.  Arbeidsplaatsongevallen volgens maand van het ongeval : verdeling volgens gevolgen en generatie in absolute frequentie 2020</v>
          </cell>
        </row>
        <row r="398">
          <cell r="E398" t="str">
            <v>15 - 24 ans</v>
          </cell>
          <cell r="J398" t="str">
            <v>25 - 49 ans</v>
          </cell>
          <cell r="N398" t="str">
            <v>50 ans et plus</v>
          </cell>
          <cell r="O398" t="str">
            <v>Total</v>
          </cell>
        </row>
        <row r="399">
          <cell r="B399" t="str">
            <v>1-CSS</v>
          </cell>
          <cell r="C399" t="str">
            <v>2-IT</v>
          </cell>
          <cell r="D399" t="str">
            <v>3-IP</v>
          </cell>
          <cell r="E399" t="str">
            <v>Total</v>
          </cell>
          <cell r="F399" t="str">
            <v>1-CSS</v>
          </cell>
          <cell r="G399" t="str">
            <v>2-IT</v>
          </cell>
          <cell r="H399" t="str">
            <v>3-IP</v>
          </cell>
          <cell r="I399" t="str">
            <v>4-Mortel</v>
          </cell>
          <cell r="J399" t="str">
            <v>Total</v>
          </cell>
          <cell r="K399" t="str">
            <v>1-CSS</v>
          </cell>
          <cell r="L399" t="str">
            <v>2-IT</v>
          </cell>
          <cell r="M399" t="str">
            <v>3-IP</v>
          </cell>
          <cell r="N399" t="str">
            <v>Total</v>
          </cell>
        </row>
        <row r="400">
          <cell r="A400" t="str">
            <v>a-Janvier</v>
          </cell>
          <cell r="B400">
            <v>10</v>
          </cell>
          <cell r="C400">
            <v>36</v>
          </cell>
          <cell r="D400">
            <v>1</v>
          </cell>
          <cell r="E400">
            <v>47</v>
          </cell>
          <cell r="F400">
            <v>210</v>
          </cell>
          <cell r="G400">
            <v>470</v>
          </cell>
          <cell r="H400">
            <v>27</v>
          </cell>
          <cell r="I400">
            <v>1</v>
          </cell>
          <cell r="J400">
            <v>708</v>
          </cell>
          <cell r="K400">
            <v>120</v>
          </cell>
          <cell r="L400">
            <v>284</v>
          </cell>
          <cell r="M400">
            <v>33</v>
          </cell>
          <cell r="N400">
            <v>437</v>
          </cell>
          <cell r="O400">
            <v>1192</v>
          </cell>
        </row>
        <row r="401">
          <cell r="A401" t="str">
            <v>b-Février</v>
          </cell>
          <cell r="B401">
            <v>7</v>
          </cell>
          <cell r="C401">
            <v>35</v>
          </cell>
          <cell r="D401">
            <v>0</v>
          </cell>
          <cell r="E401">
            <v>42</v>
          </cell>
          <cell r="F401">
            <v>138</v>
          </cell>
          <cell r="G401">
            <v>367</v>
          </cell>
          <cell r="H401">
            <v>12</v>
          </cell>
          <cell r="I401">
            <v>1</v>
          </cell>
          <cell r="J401">
            <v>518</v>
          </cell>
          <cell r="K401">
            <v>78</v>
          </cell>
          <cell r="L401">
            <v>210</v>
          </cell>
          <cell r="M401">
            <v>16</v>
          </cell>
          <cell r="N401">
            <v>304</v>
          </cell>
          <cell r="O401">
            <v>864</v>
          </cell>
        </row>
        <row r="402">
          <cell r="A402" t="str">
            <v>c-Mars</v>
          </cell>
          <cell r="B402">
            <v>7</v>
          </cell>
          <cell r="C402">
            <v>13</v>
          </cell>
          <cell r="D402">
            <v>2</v>
          </cell>
          <cell r="E402">
            <v>22</v>
          </cell>
          <cell r="F402">
            <v>104</v>
          </cell>
          <cell r="G402">
            <v>213</v>
          </cell>
          <cell r="H402">
            <v>8</v>
          </cell>
          <cell r="I402">
            <v>1</v>
          </cell>
          <cell r="J402">
            <v>326</v>
          </cell>
          <cell r="K402">
            <v>49</v>
          </cell>
          <cell r="L402">
            <v>122</v>
          </cell>
          <cell r="M402">
            <v>10</v>
          </cell>
          <cell r="N402">
            <v>181</v>
          </cell>
          <cell r="O402">
            <v>529</v>
          </cell>
        </row>
        <row r="403">
          <cell r="A403" t="str">
            <v>d-Avril</v>
          </cell>
          <cell r="B403">
            <v>1</v>
          </cell>
          <cell r="C403">
            <v>10</v>
          </cell>
          <cell r="D403">
            <v>0</v>
          </cell>
          <cell r="E403">
            <v>11</v>
          </cell>
          <cell r="F403">
            <v>24</v>
          </cell>
          <cell r="G403">
            <v>97</v>
          </cell>
          <cell r="H403">
            <v>2</v>
          </cell>
          <cell r="I403">
            <v>0</v>
          </cell>
          <cell r="J403">
            <v>123</v>
          </cell>
          <cell r="K403">
            <v>20</v>
          </cell>
          <cell r="L403">
            <v>43</v>
          </cell>
          <cell r="M403">
            <v>2</v>
          </cell>
          <cell r="N403">
            <v>65</v>
          </cell>
          <cell r="O403">
            <v>199</v>
          </cell>
        </row>
        <row r="404">
          <cell r="A404" t="str">
            <v>e-Mai</v>
          </cell>
          <cell r="B404">
            <v>3</v>
          </cell>
          <cell r="C404">
            <v>12</v>
          </cell>
          <cell r="D404">
            <v>0</v>
          </cell>
          <cell r="E404">
            <v>15</v>
          </cell>
          <cell r="F404">
            <v>61</v>
          </cell>
          <cell r="G404">
            <v>138</v>
          </cell>
          <cell r="H404">
            <v>10</v>
          </cell>
          <cell r="I404">
            <v>1</v>
          </cell>
          <cell r="J404">
            <v>210</v>
          </cell>
          <cell r="K404">
            <v>37</v>
          </cell>
          <cell r="L404">
            <v>82</v>
          </cell>
          <cell r="M404">
            <v>9</v>
          </cell>
          <cell r="N404">
            <v>128</v>
          </cell>
          <cell r="O404">
            <v>353</v>
          </cell>
        </row>
        <row r="405">
          <cell r="A405" t="str">
            <v>f-Juin</v>
          </cell>
          <cell r="B405">
            <v>7</v>
          </cell>
          <cell r="C405">
            <v>22</v>
          </cell>
          <cell r="D405">
            <v>0</v>
          </cell>
          <cell r="E405">
            <v>29</v>
          </cell>
          <cell r="F405">
            <v>106</v>
          </cell>
          <cell r="G405">
            <v>231</v>
          </cell>
          <cell r="H405">
            <v>8</v>
          </cell>
          <cell r="I405">
            <v>1</v>
          </cell>
          <cell r="J405">
            <v>346</v>
          </cell>
          <cell r="K405">
            <v>68</v>
          </cell>
          <cell r="L405">
            <v>132</v>
          </cell>
          <cell r="M405">
            <v>8</v>
          </cell>
          <cell r="N405">
            <v>208</v>
          </cell>
          <cell r="O405">
            <v>583</v>
          </cell>
        </row>
        <row r="406">
          <cell r="A406" t="str">
            <v>g-Juillet</v>
          </cell>
          <cell r="B406">
            <v>6</v>
          </cell>
          <cell r="C406">
            <v>25</v>
          </cell>
          <cell r="D406">
            <v>0</v>
          </cell>
          <cell r="E406">
            <v>31</v>
          </cell>
          <cell r="F406">
            <v>48</v>
          </cell>
          <cell r="G406">
            <v>142</v>
          </cell>
          <cell r="H406">
            <v>12</v>
          </cell>
          <cell r="I406">
            <v>0</v>
          </cell>
          <cell r="J406">
            <v>202</v>
          </cell>
          <cell r="K406">
            <v>31</v>
          </cell>
          <cell r="L406">
            <v>90</v>
          </cell>
          <cell r="M406">
            <v>8</v>
          </cell>
          <cell r="N406">
            <v>129</v>
          </cell>
          <cell r="O406">
            <v>362</v>
          </cell>
        </row>
        <row r="407">
          <cell r="A407" t="str">
            <v>h-Août</v>
          </cell>
          <cell r="B407">
            <v>10</v>
          </cell>
          <cell r="C407">
            <v>33</v>
          </cell>
          <cell r="D407">
            <v>0</v>
          </cell>
          <cell r="E407">
            <v>43</v>
          </cell>
          <cell r="F407">
            <v>61</v>
          </cell>
          <cell r="G407">
            <v>138</v>
          </cell>
          <cell r="H407">
            <v>7</v>
          </cell>
          <cell r="I407">
            <v>1</v>
          </cell>
          <cell r="J407">
            <v>207</v>
          </cell>
          <cell r="K407">
            <v>41</v>
          </cell>
          <cell r="L407">
            <v>84</v>
          </cell>
          <cell r="M407">
            <v>12</v>
          </cell>
          <cell r="N407">
            <v>137</v>
          </cell>
          <cell r="O407">
            <v>387</v>
          </cell>
        </row>
        <row r="408">
          <cell r="A408" t="str">
            <v>i-Septembre</v>
          </cell>
          <cell r="B408">
            <v>13</v>
          </cell>
          <cell r="C408">
            <v>17</v>
          </cell>
          <cell r="D408">
            <v>0</v>
          </cell>
          <cell r="E408">
            <v>30</v>
          </cell>
          <cell r="F408">
            <v>149</v>
          </cell>
          <cell r="G408">
            <v>370</v>
          </cell>
          <cell r="H408">
            <v>18</v>
          </cell>
          <cell r="I408">
            <v>0</v>
          </cell>
          <cell r="J408">
            <v>537</v>
          </cell>
          <cell r="K408">
            <v>89</v>
          </cell>
          <cell r="L408">
            <v>196</v>
          </cell>
          <cell r="M408">
            <v>15</v>
          </cell>
          <cell r="N408">
            <v>300</v>
          </cell>
          <cell r="O408">
            <v>867</v>
          </cell>
        </row>
        <row r="409">
          <cell r="A409" t="str">
            <v>j-Octobre</v>
          </cell>
          <cell r="B409">
            <v>19</v>
          </cell>
          <cell r="C409">
            <v>25</v>
          </cell>
          <cell r="D409">
            <v>1</v>
          </cell>
          <cell r="E409">
            <v>45</v>
          </cell>
          <cell r="F409">
            <v>145</v>
          </cell>
          <cell r="G409">
            <v>277</v>
          </cell>
          <cell r="H409">
            <v>13</v>
          </cell>
          <cell r="I409">
            <v>0</v>
          </cell>
          <cell r="J409">
            <v>435</v>
          </cell>
          <cell r="K409">
            <v>80</v>
          </cell>
          <cell r="L409">
            <v>162</v>
          </cell>
          <cell r="M409">
            <v>15</v>
          </cell>
          <cell r="N409">
            <v>257</v>
          </cell>
          <cell r="O409">
            <v>737</v>
          </cell>
        </row>
        <row r="410">
          <cell r="A410" t="str">
            <v>k-Novembre</v>
          </cell>
          <cell r="B410">
            <v>4</v>
          </cell>
          <cell r="C410">
            <v>16</v>
          </cell>
          <cell r="D410">
            <v>1</v>
          </cell>
          <cell r="E410">
            <v>21</v>
          </cell>
          <cell r="F410">
            <v>71</v>
          </cell>
          <cell r="G410">
            <v>191</v>
          </cell>
          <cell r="H410">
            <v>11</v>
          </cell>
          <cell r="I410">
            <v>0</v>
          </cell>
          <cell r="J410">
            <v>273</v>
          </cell>
          <cell r="K410">
            <v>38</v>
          </cell>
          <cell r="L410">
            <v>90</v>
          </cell>
          <cell r="M410">
            <v>10</v>
          </cell>
          <cell r="N410">
            <v>138</v>
          </cell>
          <cell r="O410">
            <v>432</v>
          </cell>
        </row>
        <row r="411">
          <cell r="A411" t="str">
            <v>l-Décembre</v>
          </cell>
          <cell r="B411">
            <v>12</v>
          </cell>
          <cell r="C411">
            <v>31</v>
          </cell>
          <cell r="D411">
            <v>0</v>
          </cell>
          <cell r="E411">
            <v>43</v>
          </cell>
          <cell r="F411">
            <v>106</v>
          </cell>
          <cell r="G411">
            <v>235</v>
          </cell>
          <cell r="H411">
            <v>13</v>
          </cell>
          <cell r="I411">
            <v>0</v>
          </cell>
          <cell r="J411">
            <v>354</v>
          </cell>
          <cell r="K411">
            <v>46</v>
          </cell>
          <cell r="L411">
            <v>112</v>
          </cell>
          <cell r="M411">
            <v>13</v>
          </cell>
          <cell r="N411">
            <v>171</v>
          </cell>
          <cell r="O411">
            <v>568</v>
          </cell>
        </row>
        <row r="412">
          <cell r="A412" t="str">
            <v>Total</v>
          </cell>
          <cell r="B412">
            <v>99</v>
          </cell>
          <cell r="C412">
            <v>275</v>
          </cell>
          <cell r="D412">
            <v>5</v>
          </cell>
          <cell r="E412">
            <v>379</v>
          </cell>
          <cell r="F412">
            <v>1223</v>
          </cell>
          <cell r="G412">
            <v>2869</v>
          </cell>
          <cell r="H412">
            <v>141</v>
          </cell>
          <cell r="I412">
            <v>6</v>
          </cell>
          <cell r="J412">
            <v>4239</v>
          </cell>
          <cell r="K412">
            <v>697</v>
          </cell>
          <cell r="L412">
            <v>1607</v>
          </cell>
          <cell r="M412">
            <v>151</v>
          </cell>
          <cell r="N412">
            <v>2455</v>
          </cell>
          <cell r="O412">
            <v>7073</v>
          </cell>
        </row>
        <row r="415">
          <cell r="A415" t="str">
            <v>5.4.5.  Arbeidsplaatsongevallen volgens maand van het ongeval : verdeling volgens gevolgen en generatie in relatieve frequentie 2020</v>
          </cell>
        </row>
        <row r="416">
          <cell r="E416" t="str">
            <v>15 - 24 ans</v>
          </cell>
          <cell r="J416" t="str">
            <v>25 - 49 ans</v>
          </cell>
          <cell r="N416" t="str">
            <v>50 ans et plus</v>
          </cell>
          <cell r="O416" t="str">
            <v>Total</v>
          </cell>
        </row>
        <row r="417">
          <cell r="B417" t="str">
            <v>1-CSS</v>
          </cell>
          <cell r="C417" t="str">
            <v>2-IT</v>
          </cell>
          <cell r="D417" t="str">
            <v>3-IP</v>
          </cell>
          <cell r="E417" t="str">
            <v>Total</v>
          </cell>
          <cell r="F417" t="str">
            <v>1-CSS</v>
          </cell>
          <cell r="G417" t="str">
            <v>2-IT</v>
          </cell>
          <cell r="H417" t="str">
            <v>3-IP</v>
          </cell>
          <cell r="I417" t="str">
            <v>4-Mortel</v>
          </cell>
          <cell r="J417" t="str">
            <v>Total</v>
          </cell>
          <cell r="K417" t="str">
            <v>1-CSS</v>
          </cell>
          <cell r="L417" t="str">
            <v>2-IT</v>
          </cell>
          <cell r="M417" t="str">
            <v>3-IP</v>
          </cell>
          <cell r="N417" t="str">
            <v>Total</v>
          </cell>
        </row>
        <row r="418">
          <cell r="A418" t="str">
            <v>a-Janvier</v>
          </cell>
          <cell r="B418">
            <v>10.1010101010101</v>
          </cell>
          <cell r="C418">
            <v>13.090909090909092</v>
          </cell>
          <cell r="D418">
            <v>20</v>
          </cell>
          <cell r="E418">
            <v>12.401055408970976</v>
          </cell>
          <cell r="F418">
            <v>17.170891251022077</v>
          </cell>
          <cell r="G418">
            <v>16.382014639247124</v>
          </cell>
          <cell r="H418">
            <v>19.148936170212767</v>
          </cell>
          <cell r="I418">
            <v>16.666666666666664</v>
          </cell>
          <cell r="J418">
            <v>16.702052370842178</v>
          </cell>
          <cell r="K418">
            <v>17.216642754662843</v>
          </cell>
          <cell r="L418">
            <v>17.672682016179216</v>
          </cell>
          <cell r="M418">
            <v>21.85430463576159</v>
          </cell>
          <cell r="N418">
            <v>17.80040733197556</v>
          </cell>
          <cell r="O418">
            <v>16.852820585324473</v>
          </cell>
        </row>
        <row r="419">
          <cell r="A419" t="str">
            <v>b-Février</v>
          </cell>
          <cell r="B419">
            <v>7.0707070707070701</v>
          </cell>
          <cell r="C419">
            <v>12.727272727272727</v>
          </cell>
          <cell r="D419">
            <v>0</v>
          </cell>
          <cell r="E419">
            <v>11.081794195250659</v>
          </cell>
          <cell r="F419">
            <v>11.283728536385937</v>
          </cell>
          <cell r="G419">
            <v>12.791913558731267</v>
          </cell>
          <cell r="H419">
            <v>8.5106382978723403</v>
          </cell>
          <cell r="I419">
            <v>16.666666666666664</v>
          </cell>
          <cell r="J419">
            <v>12.219863175277187</v>
          </cell>
          <cell r="K419">
            <v>11.190817790530849</v>
          </cell>
          <cell r="L419">
            <v>13.067828251400124</v>
          </cell>
          <cell r="M419">
            <v>10.596026490066226</v>
          </cell>
          <cell r="N419">
            <v>12.382892057026476</v>
          </cell>
          <cell r="O419">
            <v>12.215467269899618</v>
          </cell>
        </row>
        <row r="420">
          <cell r="A420" t="str">
            <v>c-Mars</v>
          </cell>
          <cell r="B420">
            <v>7.0707070707070701</v>
          </cell>
          <cell r="C420">
            <v>4.7272727272727275</v>
          </cell>
          <cell r="D420">
            <v>40</v>
          </cell>
          <cell r="E420">
            <v>5.8047493403693933</v>
          </cell>
          <cell r="F420">
            <v>8.5036794766966484</v>
          </cell>
          <cell r="G420">
            <v>7.4241896131056118</v>
          </cell>
          <cell r="H420">
            <v>5.6737588652482271</v>
          </cell>
          <cell r="I420">
            <v>16.666666666666664</v>
          </cell>
          <cell r="J420">
            <v>7.6904930408115124</v>
          </cell>
          <cell r="K420">
            <v>7.0301291248206583</v>
          </cell>
          <cell r="L420">
            <v>7.5917859365276907</v>
          </cell>
          <cell r="M420">
            <v>6.6225165562913908</v>
          </cell>
          <cell r="N420">
            <v>7.3727087576374739</v>
          </cell>
          <cell r="O420">
            <v>7.4791460483528915</v>
          </cell>
        </row>
        <row r="421">
          <cell r="A421" t="str">
            <v>d-Avril</v>
          </cell>
          <cell r="B421">
            <v>1.0101010101010102</v>
          </cell>
          <cell r="C421">
            <v>3.6363636363636362</v>
          </cell>
          <cell r="D421">
            <v>0</v>
          </cell>
          <cell r="E421">
            <v>2.9023746701846966</v>
          </cell>
          <cell r="F421">
            <v>1.9623875715453805</v>
          </cell>
          <cell r="G421">
            <v>3.3809689787382364</v>
          </cell>
          <cell r="H421">
            <v>1.4184397163120568</v>
          </cell>
          <cell r="I421">
            <v>0</v>
          </cell>
          <cell r="J421">
            <v>2.9016277423920736</v>
          </cell>
          <cell r="K421">
            <v>2.8694404591104732</v>
          </cell>
          <cell r="L421">
            <v>2.6757934038581208</v>
          </cell>
          <cell r="M421">
            <v>1.3245033112582782</v>
          </cell>
          <cell r="N421">
            <v>2.6476578411405298</v>
          </cell>
          <cell r="O421">
            <v>2.813516188321787</v>
          </cell>
        </row>
        <row r="422">
          <cell r="A422" t="str">
            <v>e-Mai</v>
          </cell>
          <cell r="B422">
            <v>3.0303030303030298</v>
          </cell>
          <cell r="C422">
            <v>4.3636363636363642</v>
          </cell>
          <cell r="D422">
            <v>0</v>
          </cell>
          <cell r="E422">
            <v>3.9577836411609502</v>
          </cell>
          <cell r="F422">
            <v>4.9877350776778417</v>
          </cell>
          <cell r="G422">
            <v>4.8100383408853258</v>
          </cell>
          <cell r="H422">
            <v>7.0921985815602842</v>
          </cell>
          <cell r="I422">
            <v>16.666666666666664</v>
          </cell>
          <cell r="J422">
            <v>4.9539985845718331</v>
          </cell>
          <cell r="K422">
            <v>5.308464849354376</v>
          </cell>
          <cell r="L422">
            <v>5.1026757934038578</v>
          </cell>
          <cell r="M422">
            <v>5.9602649006622519</v>
          </cell>
          <cell r="N422">
            <v>5.2138492871690429</v>
          </cell>
          <cell r="O422">
            <v>4.9908101230029693</v>
          </cell>
        </row>
        <row r="423">
          <cell r="A423" t="str">
            <v>f-Juin</v>
          </cell>
          <cell r="B423">
            <v>7.0707070707070701</v>
          </cell>
          <cell r="C423">
            <v>8</v>
          </cell>
          <cell r="D423">
            <v>0</v>
          </cell>
          <cell r="E423">
            <v>7.6517150395778364</v>
          </cell>
          <cell r="F423">
            <v>8.6672117743254304</v>
          </cell>
          <cell r="G423">
            <v>8.0515859184384801</v>
          </cell>
          <cell r="H423">
            <v>5.6737588652482271</v>
          </cell>
          <cell r="I423">
            <v>16.666666666666664</v>
          </cell>
          <cell r="J423">
            <v>8.1623024298183537</v>
          </cell>
          <cell r="K423">
            <v>9.7560975609756095</v>
          </cell>
          <cell r="L423">
            <v>8.2140634723086503</v>
          </cell>
          <cell r="M423">
            <v>5.298013245033113</v>
          </cell>
          <cell r="N423">
            <v>8.472505091649694</v>
          </cell>
          <cell r="O423">
            <v>8.2426127527216178</v>
          </cell>
        </row>
        <row r="424">
          <cell r="A424" t="str">
            <v>g-Juillet</v>
          </cell>
          <cell r="B424">
            <v>6.0606060606060597</v>
          </cell>
          <cell r="C424">
            <v>9.0909090909090917</v>
          </cell>
          <cell r="D424">
            <v>0</v>
          </cell>
          <cell r="E424">
            <v>8.1794195250659634</v>
          </cell>
          <cell r="F424">
            <v>3.9247751430907609</v>
          </cell>
          <cell r="G424">
            <v>4.9494597420704078</v>
          </cell>
          <cell r="H424">
            <v>8.5106382978723403</v>
          </cell>
          <cell r="I424">
            <v>0</v>
          </cell>
          <cell r="J424">
            <v>4.7652748289690967</v>
          </cell>
          <cell r="K424">
            <v>4.4476327116212344</v>
          </cell>
          <cell r="L424">
            <v>5.6004978220286254</v>
          </cell>
          <cell r="M424">
            <v>5.298013245033113</v>
          </cell>
          <cell r="N424">
            <v>5.2545824847250513</v>
          </cell>
          <cell r="O424">
            <v>5.1180545737310901</v>
          </cell>
        </row>
        <row r="425">
          <cell r="A425" t="str">
            <v>h-Août</v>
          </cell>
          <cell r="B425">
            <v>10.1010101010101</v>
          </cell>
          <cell r="C425">
            <v>12</v>
          </cell>
          <cell r="D425">
            <v>0</v>
          </cell>
          <cell r="E425">
            <v>11.345646437994723</v>
          </cell>
          <cell r="F425">
            <v>4.9877350776778417</v>
          </cell>
          <cell r="G425">
            <v>4.8100383408853258</v>
          </cell>
          <cell r="H425">
            <v>4.9645390070921991</v>
          </cell>
          <cell r="I425">
            <v>16.666666666666664</v>
          </cell>
          <cell r="J425">
            <v>4.8832271762208075</v>
          </cell>
          <cell r="K425">
            <v>5.8823529411764692</v>
          </cell>
          <cell r="L425">
            <v>5.2271313005600497</v>
          </cell>
          <cell r="M425">
            <v>7.9470198675496695</v>
          </cell>
          <cell r="N425">
            <v>5.5804480651731163</v>
          </cell>
          <cell r="O425">
            <v>5.4715113813092042</v>
          </cell>
        </row>
        <row r="426">
          <cell r="A426" t="str">
            <v>i-Septembre</v>
          </cell>
          <cell r="B426">
            <v>13.131313131313133</v>
          </cell>
          <cell r="C426">
            <v>6.1818181818181817</v>
          </cell>
          <cell r="D426">
            <v>0</v>
          </cell>
          <cell r="E426">
            <v>7.9155672823219003</v>
          </cell>
          <cell r="F426">
            <v>12.183156173344235</v>
          </cell>
          <cell r="G426">
            <v>12.896479609620076</v>
          </cell>
          <cell r="H426">
            <v>12.76595744680851</v>
          </cell>
          <cell r="I426">
            <v>0</v>
          </cell>
          <cell r="J426">
            <v>12.668082094833688</v>
          </cell>
          <cell r="K426">
            <v>12.769010043041607</v>
          </cell>
          <cell r="L426">
            <v>12.196639701306783</v>
          </cell>
          <cell r="M426">
            <v>9.9337748344370862</v>
          </cell>
          <cell r="N426">
            <v>12.219959266802443</v>
          </cell>
          <cell r="O426">
            <v>12.257882086808992</v>
          </cell>
        </row>
        <row r="427">
          <cell r="A427" t="str">
            <v>j-Octobre</v>
          </cell>
          <cell r="B427">
            <v>19.19191919191919</v>
          </cell>
          <cell r="C427">
            <v>9.0909090909090917</v>
          </cell>
          <cell r="D427">
            <v>20</v>
          </cell>
          <cell r="E427">
            <v>11.87335092348285</v>
          </cell>
          <cell r="F427">
            <v>11.856091578086673</v>
          </cell>
          <cell r="G427">
            <v>9.6549320320669221</v>
          </cell>
          <cell r="H427">
            <v>9.2198581560283674</v>
          </cell>
          <cell r="I427">
            <v>0</v>
          </cell>
          <cell r="J427">
            <v>10.261854210898797</v>
          </cell>
          <cell r="K427">
            <v>11.477761836441893</v>
          </cell>
          <cell r="L427">
            <v>10.080896079651524</v>
          </cell>
          <cell r="M427">
            <v>9.9337748344370862</v>
          </cell>
          <cell r="N427">
            <v>10.468431771894092</v>
          </cell>
          <cell r="O427">
            <v>10.419906687402799</v>
          </cell>
        </row>
        <row r="428">
          <cell r="A428" t="str">
            <v>k-Novembre</v>
          </cell>
          <cell r="B428">
            <v>4.0404040404040407</v>
          </cell>
          <cell r="C428">
            <v>5.8181818181818183</v>
          </cell>
          <cell r="D428">
            <v>20</v>
          </cell>
          <cell r="E428">
            <v>5.5408970976253293</v>
          </cell>
          <cell r="F428">
            <v>5.8053965658217495</v>
          </cell>
          <cell r="G428">
            <v>6.6573719065876613</v>
          </cell>
          <cell r="H428">
            <v>7.8014184397163122</v>
          </cell>
          <cell r="I428">
            <v>0</v>
          </cell>
          <cell r="J428">
            <v>6.4401981599433835</v>
          </cell>
          <cell r="K428">
            <v>5.4519368723098998</v>
          </cell>
          <cell r="L428">
            <v>5.6004978220286254</v>
          </cell>
          <cell r="M428">
            <v>6.6225165562913908</v>
          </cell>
          <cell r="N428">
            <v>5.6211812627291238</v>
          </cell>
          <cell r="O428">
            <v>6.1077336349498088</v>
          </cell>
        </row>
        <row r="429">
          <cell r="A429" t="str">
            <v>l-Décembre</v>
          </cell>
          <cell r="B429">
            <v>12.121212121212119</v>
          </cell>
          <cell r="C429">
            <v>11.272727272727273</v>
          </cell>
          <cell r="D429">
            <v>0</v>
          </cell>
          <cell r="E429">
            <v>11.345646437994723</v>
          </cell>
          <cell r="F429">
            <v>8.6672117743254304</v>
          </cell>
          <cell r="G429">
            <v>8.1910073196235622</v>
          </cell>
          <cell r="H429">
            <v>9.2198581560283674</v>
          </cell>
          <cell r="I429">
            <v>0</v>
          </cell>
          <cell r="J429">
            <v>8.3510261854210892</v>
          </cell>
          <cell r="K429">
            <v>6.5997130559540889</v>
          </cell>
          <cell r="L429">
            <v>6.9695084007467338</v>
          </cell>
          <cell r="M429">
            <v>8.6092715231788084</v>
          </cell>
          <cell r="N429">
            <v>6.9653767820773922</v>
          </cell>
          <cell r="O429">
            <v>8.0305386681747493</v>
          </cell>
        </row>
        <row r="430">
          <cell r="A430" t="str">
            <v>Total</v>
          </cell>
          <cell r="B430">
            <v>100</v>
          </cell>
          <cell r="C430">
            <v>100</v>
          </cell>
          <cell r="D430">
            <v>100</v>
          </cell>
          <cell r="E430">
            <v>100</v>
          </cell>
          <cell r="F430">
            <v>100</v>
          </cell>
          <cell r="G430">
            <v>100</v>
          </cell>
          <cell r="H430">
            <v>100</v>
          </cell>
          <cell r="I430">
            <v>100</v>
          </cell>
          <cell r="J430">
            <v>100</v>
          </cell>
          <cell r="K430">
            <v>100</v>
          </cell>
          <cell r="L430">
            <v>100</v>
          </cell>
          <cell r="M430">
            <v>100</v>
          </cell>
          <cell r="N430">
            <v>100</v>
          </cell>
          <cell r="O430">
            <v>100</v>
          </cell>
        </row>
        <row r="433">
          <cell r="A433" t="str">
            <v>5.4.6.  Arbeidsplaatsongevallen volgens maand van het ongeval : verdeling volgens gevolgen en aard van het werk (hoofd-/handarbeid) - 2020</v>
          </cell>
        </row>
        <row r="434">
          <cell r="J434" t="str">
            <v>Andere</v>
          </cell>
          <cell r="T434" t="str">
            <v>Contractueel arbeider</v>
          </cell>
        </row>
        <row r="435">
          <cell r="B435" t="str">
            <v>1-CSS</v>
          </cell>
          <cell r="D435" t="str">
            <v>2-IT</v>
          </cell>
          <cell r="F435" t="str">
            <v>3-IP</v>
          </cell>
          <cell r="H435" t="str">
            <v>4-Mortel</v>
          </cell>
          <cell r="J435" t="str">
            <v>Total</v>
          </cell>
          <cell r="L435" t="str">
            <v>1-CSS</v>
          </cell>
          <cell r="N435" t="str">
            <v>2-IT</v>
          </cell>
          <cell r="P435" t="str">
            <v>3-IP</v>
          </cell>
          <cell r="R435" t="str">
            <v>4-Mortel</v>
          </cell>
          <cell r="T435" t="str">
            <v>Total</v>
          </cell>
        </row>
        <row r="436">
          <cell r="A436" t="str">
            <v>a-Janvier</v>
          </cell>
          <cell r="B436">
            <v>16</v>
          </cell>
          <cell r="C436">
            <v>8.695652173913043</v>
          </cell>
          <cell r="D436">
            <v>68</v>
          </cell>
          <cell r="E436">
            <v>13.438735177865613</v>
          </cell>
          <cell r="F436">
            <v>6</v>
          </cell>
          <cell r="G436">
            <v>20</v>
          </cell>
          <cell r="H436">
            <v>0</v>
          </cell>
          <cell r="I436">
            <v>0</v>
          </cell>
          <cell r="J436">
            <v>90</v>
          </cell>
          <cell r="K436">
            <v>12.482662968099863</v>
          </cell>
          <cell r="L436">
            <v>5</v>
          </cell>
          <cell r="M436">
            <v>7.3529411764705888</v>
          </cell>
          <cell r="N436">
            <v>67</v>
          </cell>
          <cell r="O436">
            <v>10.044977511244378</v>
          </cell>
          <cell r="P436">
            <v>9</v>
          </cell>
          <cell r="Q436">
            <v>20.930232558139537</v>
          </cell>
          <cell r="R436">
            <v>0</v>
          </cell>
          <cell r="S436">
            <v>0</v>
          </cell>
          <cell r="T436">
            <v>81</v>
          </cell>
          <cell r="U436">
            <v>10.397946084724005</v>
          </cell>
        </row>
        <row r="437">
          <cell r="A437" t="str">
            <v>b-Février</v>
          </cell>
          <cell r="B437">
            <v>14</v>
          </cell>
          <cell r="C437">
            <v>7.608695652173914</v>
          </cell>
          <cell r="D437">
            <v>48</v>
          </cell>
          <cell r="E437">
            <v>9.4861660079051369</v>
          </cell>
          <cell r="F437">
            <v>3</v>
          </cell>
          <cell r="G437">
            <v>10</v>
          </cell>
          <cell r="H437">
            <v>0</v>
          </cell>
          <cell r="I437">
            <v>0</v>
          </cell>
          <cell r="J437">
            <v>65</v>
          </cell>
          <cell r="K437">
            <v>9.0152565880721216</v>
          </cell>
          <cell r="L437">
            <v>1</v>
          </cell>
          <cell r="M437">
            <v>1.4705882352941173</v>
          </cell>
          <cell r="N437">
            <v>75</v>
          </cell>
          <cell r="O437">
            <v>11.244377811094452</v>
          </cell>
          <cell r="P437">
            <v>5</v>
          </cell>
          <cell r="Q437">
            <v>11.627906976744184</v>
          </cell>
          <cell r="R437">
            <v>1</v>
          </cell>
          <cell r="S437">
            <v>100</v>
          </cell>
          <cell r="T437">
            <v>82</v>
          </cell>
          <cell r="U437">
            <v>10.526315789473683</v>
          </cell>
        </row>
        <row r="438">
          <cell r="A438" t="str">
            <v>c-Mars</v>
          </cell>
          <cell r="B438">
            <v>13</v>
          </cell>
          <cell r="C438">
            <v>7.0652173913043477</v>
          </cell>
          <cell r="D438">
            <v>27</v>
          </cell>
          <cell r="E438">
            <v>5.3359683794466397</v>
          </cell>
          <cell r="F438">
            <v>4</v>
          </cell>
          <cell r="G438">
            <v>13.333333333333336</v>
          </cell>
          <cell r="H438">
            <v>0</v>
          </cell>
          <cell r="I438">
            <v>0</v>
          </cell>
          <cell r="J438">
            <v>44</v>
          </cell>
          <cell r="K438">
            <v>6.1026352288488219</v>
          </cell>
          <cell r="L438">
            <v>6</v>
          </cell>
          <cell r="M438">
            <v>8.8235294117647065</v>
          </cell>
          <cell r="N438">
            <v>43</v>
          </cell>
          <cell r="O438">
            <v>6.4467766116941538</v>
          </cell>
          <cell r="P438">
            <v>1</v>
          </cell>
          <cell r="Q438">
            <v>2.3255813953488373</v>
          </cell>
          <cell r="R438">
            <v>0</v>
          </cell>
          <cell r="S438">
            <v>0</v>
          </cell>
          <cell r="T438">
            <v>50</v>
          </cell>
          <cell r="U438">
            <v>6.4184852374839529</v>
          </cell>
        </row>
        <row r="439">
          <cell r="A439" t="str">
            <v>d-Avril</v>
          </cell>
          <cell r="B439">
            <v>1</v>
          </cell>
          <cell r="C439">
            <v>0.54347826086956519</v>
          </cell>
          <cell r="D439">
            <v>15</v>
          </cell>
          <cell r="E439">
            <v>2.9644268774703555</v>
          </cell>
          <cell r="F439">
            <v>1</v>
          </cell>
          <cell r="G439">
            <v>3.3333333333333339</v>
          </cell>
          <cell r="H439">
            <v>0</v>
          </cell>
          <cell r="I439">
            <v>0</v>
          </cell>
          <cell r="J439">
            <v>17</v>
          </cell>
          <cell r="K439">
            <v>2.3578363384188625</v>
          </cell>
          <cell r="L439">
            <v>4</v>
          </cell>
          <cell r="M439">
            <v>5.8823529411764692</v>
          </cell>
          <cell r="N439">
            <v>35</v>
          </cell>
          <cell r="O439">
            <v>5.2473763118440777</v>
          </cell>
          <cell r="P439">
            <v>2</v>
          </cell>
          <cell r="Q439">
            <v>4.6511627906976747</v>
          </cell>
          <cell r="R439">
            <v>0</v>
          </cell>
          <cell r="S439">
            <v>0</v>
          </cell>
          <cell r="T439">
            <v>41</v>
          </cell>
          <cell r="U439">
            <v>5.2631578947368416</v>
          </cell>
        </row>
        <row r="440">
          <cell r="A440" t="str">
            <v>e-Mai</v>
          </cell>
          <cell r="B440">
            <v>7</v>
          </cell>
          <cell r="C440">
            <v>3.804347826086957</v>
          </cell>
          <cell r="D440">
            <v>17</v>
          </cell>
          <cell r="E440">
            <v>3.3596837944664033</v>
          </cell>
          <cell r="F440">
            <v>0</v>
          </cell>
          <cell r="G440">
            <v>0</v>
          </cell>
          <cell r="H440">
            <v>1</v>
          </cell>
          <cell r="I440">
            <v>100</v>
          </cell>
          <cell r="J440">
            <v>25</v>
          </cell>
          <cell r="K440">
            <v>3.467406380027739</v>
          </cell>
          <cell r="L440">
            <v>4</v>
          </cell>
          <cell r="M440">
            <v>5.8823529411764692</v>
          </cell>
          <cell r="N440">
            <v>38</v>
          </cell>
          <cell r="O440">
            <v>5.6971514242878563</v>
          </cell>
          <cell r="P440">
            <v>1</v>
          </cell>
          <cell r="Q440">
            <v>2.3255813953488373</v>
          </cell>
          <cell r="R440">
            <v>0</v>
          </cell>
          <cell r="S440">
            <v>0</v>
          </cell>
          <cell r="T440">
            <v>43</v>
          </cell>
          <cell r="U440">
            <v>5.5198973042362001</v>
          </cell>
        </row>
        <row r="441">
          <cell r="A441" t="str">
            <v>f-Juin</v>
          </cell>
          <cell r="B441">
            <v>7</v>
          </cell>
          <cell r="C441">
            <v>3.804347826086957</v>
          </cell>
          <cell r="D441">
            <v>49</v>
          </cell>
          <cell r="E441">
            <v>9.6837944664031621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56</v>
          </cell>
          <cell r="K441">
            <v>7.7669902912621351</v>
          </cell>
          <cell r="L441">
            <v>8</v>
          </cell>
          <cell r="M441">
            <v>11.764705882352938</v>
          </cell>
          <cell r="N441">
            <v>57</v>
          </cell>
          <cell r="O441">
            <v>8.5457271364317844</v>
          </cell>
          <cell r="P441">
            <v>6</v>
          </cell>
          <cell r="Q441">
            <v>13.953488372093023</v>
          </cell>
          <cell r="R441">
            <v>0</v>
          </cell>
          <cell r="S441">
            <v>0</v>
          </cell>
          <cell r="T441">
            <v>71</v>
          </cell>
          <cell r="U441">
            <v>9.1142490372272142</v>
          </cell>
        </row>
        <row r="442">
          <cell r="A442" t="str">
            <v>g-Juillet</v>
          </cell>
          <cell r="B442">
            <v>7</v>
          </cell>
          <cell r="C442">
            <v>3.804347826086957</v>
          </cell>
          <cell r="D442">
            <v>24</v>
          </cell>
          <cell r="E442">
            <v>4.7430830039525684</v>
          </cell>
          <cell r="F442">
            <v>2</v>
          </cell>
          <cell r="G442">
            <v>6.6666666666666679</v>
          </cell>
          <cell r="H442">
            <v>0</v>
          </cell>
          <cell r="I442">
            <v>0</v>
          </cell>
          <cell r="J442">
            <v>33</v>
          </cell>
          <cell r="K442">
            <v>4.5769764216366156</v>
          </cell>
          <cell r="L442">
            <v>4</v>
          </cell>
          <cell r="M442">
            <v>5.8823529411764692</v>
          </cell>
          <cell r="N442">
            <v>51</v>
          </cell>
          <cell r="O442">
            <v>7.6461769115442282</v>
          </cell>
          <cell r="P442">
            <v>3</v>
          </cell>
          <cell r="Q442">
            <v>6.9767441860465116</v>
          </cell>
          <cell r="R442">
            <v>0</v>
          </cell>
          <cell r="S442">
            <v>0</v>
          </cell>
          <cell r="T442">
            <v>58</v>
          </cell>
          <cell r="U442">
            <v>7.4454428754813868</v>
          </cell>
        </row>
        <row r="443">
          <cell r="A443" t="str">
            <v>h-Août</v>
          </cell>
          <cell r="B443">
            <v>7</v>
          </cell>
          <cell r="C443">
            <v>3.804347826086957</v>
          </cell>
          <cell r="D443">
            <v>25</v>
          </cell>
          <cell r="E443">
            <v>4.9407114624505928</v>
          </cell>
          <cell r="F443">
            <v>3</v>
          </cell>
          <cell r="G443">
            <v>10</v>
          </cell>
          <cell r="H443">
            <v>0</v>
          </cell>
          <cell r="I443">
            <v>0</v>
          </cell>
          <cell r="J443">
            <v>35</v>
          </cell>
          <cell r="K443">
            <v>4.8543689320388346</v>
          </cell>
          <cell r="L443">
            <v>8</v>
          </cell>
          <cell r="M443">
            <v>11.764705882352938</v>
          </cell>
          <cell r="N443">
            <v>48</v>
          </cell>
          <cell r="O443">
            <v>7.1964017991004496</v>
          </cell>
          <cell r="P443">
            <v>4</v>
          </cell>
          <cell r="Q443">
            <v>9.3023255813953494</v>
          </cell>
          <cell r="R443">
            <v>0</v>
          </cell>
          <cell r="S443">
            <v>0</v>
          </cell>
          <cell r="T443">
            <v>60</v>
          </cell>
          <cell r="U443">
            <v>7.7021822849807453</v>
          </cell>
        </row>
        <row r="444">
          <cell r="A444" t="str">
            <v>i-Septembre</v>
          </cell>
          <cell r="B444">
            <v>24</v>
          </cell>
          <cell r="C444">
            <v>13.043478260869565</v>
          </cell>
          <cell r="D444">
            <v>86</v>
          </cell>
          <cell r="E444">
            <v>16.996047430830039</v>
          </cell>
          <cell r="F444">
            <v>3</v>
          </cell>
          <cell r="G444">
            <v>10</v>
          </cell>
          <cell r="H444">
            <v>0</v>
          </cell>
          <cell r="I444">
            <v>0</v>
          </cell>
          <cell r="J444">
            <v>113</v>
          </cell>
          <cell r="K444">
            <v>15.672676837725383</v>
          </cell>
          <cell r="L444">
            <v>5</v>
          </cell>
          <cell r="M444">
            <v>7.3529411764705888</v>
          </cell>
          <cell r="N444">
            <v>83</v>
          </cell>
          <cell r="O444">
            <v>12.443778110944528</v>
          </cell>
          <cell r="P444">
            <v>3</v>
          </cell>
          <cell r="Q444">
            <v>6.9767441860465116</v>
          </cell>
          <cell r="R444">
            <v>0</v>
          </cell>
          <cell r="S444">
            <v>0</v>
          </cell>
          <cell r="T444">
            <v>91</v>
          </cell>
          <cell r="U444">
            <v>11.681643132220795</v>
          </cell>
        </row>
        <row r="445">
          <cell r="A445" t="str">
            <v>j-Octobre</v>
          </cell>
          <cell r="B445">
            <v>48</v>
          </cell>
          <cell r="C445">
            <v>26.086956521739129</v>
          </cell>
          <cell r="D445">
            <v>56</v>
          </cell>
          <cell r="E445">
            <v>11.067193675889328</v>
          </cell>
          <cell r="F445">
            <v>1</v>
          </cell>
          <cell r="G445">
            <v>3.3333333333333339</v>
          </cell>
          <cell r="H445">
            <v>0</v>
          </cell>
          <cell r="I445">
            <v>0</v>
          </cell>
          <cell r="J445">
            <v>105</v>
          </cell>
          <cell r="K445">
            <v>14.563106796116504</v>
          </cell>
          <cell r="L445">
            <v>9</v>
          </cell>
          <cell r="M445">
            <v>13.235294117647062</v>
          </cell>
          <cell r="N445">
            <v>72</v>
          </cell>
          <cell r="O445">
            <v>10.794602698650674</v>
          </cell>
          <cell r="P445">
            <v>2</v>
          </cell>
          <cell r="Q445">
            <v>4.6511627906976747</v>
          </cell>
          <cell r="R445">
            <v>0</v>
          </cell>
          <cell r="S445">
            <v>0</v>
          </cell>
          <cell r="T445">
            <v>83</v>
          </cell>
          <cell r="U445">
            <v>10.654685494223363</v>
          </cell>
        </row>
        <row r="446">
          <cell r="A446" t="str">
            <v>k-Novembre</v>
          </cell>
          <cell r="B446">
            <v>17</v>
          </cell>
          <cell r="C446">
            <v>9.2391304347826075</v>
          </cell>
          <cell r="D446">
            <v>33</v>
          </cell>
          <cell r="E446">
            <v>6.5217391304347823</v>
          </cell>
          <cell r="F446">
            <v>4</v>
          </cell>
          <cell r="G446">
            <v>13.333333333333336</v>
          </cell>
          <cell r="H446">
            <v>0</v>
          </cell>
          <cell r="I446">
            <v>0</v>
          </cell>
          <cell r="J446">
            <v>54</v>
          </cell>
          <cell r="K446">
            <v>7.4895977808599161</v>
          </cell>
          <cell r="L446">
            <v>4</v>
          </cell>
          <cell r="M446">
            <v>5.8823529411764692</v>
          </cell>
          <cell r="N446">
            <v>45</v>
          </cell>
          <cell r="O446">
            <v>6.746626686656672</v>
          </cell>
          <cell r="P446">
            <v>4</v>
          </cell>
          <cell r="Q446">
            <v>9.3023255813953494</v>
          </cell>
          <cell r="R446">
            <v>0</v>
          </cell>
          <cell r="S446">
            <v>0</v>
          </cell>
          <cell r="T446">
            <v>53</v>
          </cell>
          <cell r="U446">
            <v>6.8035943517329915</v>
          </cell>
        </row>
        <row r="447">
          <cell r="A447" t="str">
            <v>l-Décembre</v>
          </cell>
          <cell r="B447">
            <v>23</v>
          </cell>
          <cell r="C447">
            <v>12.5</v>
          </cell>
          <cell r="D447">
            <v>58</v>
          </cell>
          <cell r="E447">
            <v>11.462450592885375</v>
          </cell>
          <cell r="F447">
            <v>3</v>
          </cell>
          <cell r="G447">
            <v>10</v>
          </cell>
          <cell r="H447">
            <v>0</v>
          </cell>
          <cell r="I447">
            <v>0</v>
          </cell>
          <cell r="J447">
            <v>84</v>
          </cell>
          <cell r="K447">
            <v>11.650485436893204</v>
          </cell>
          <cell r="L447">
            <v>10</v>
          </cell>
          <cell r="M447">
            <v>14.705882352941178</v>
          </cell>
          <cell r="N447">
            <v>53</v>
          </cell>
          <cell r="O447">
            <v>7.9460269865067463</v>
          </cell>
          <cell r="P447">
            <v>3</v>
          </cell>
          <cell r="Q447">
            <v>6.9767441860465116</v>
          </cell>
          <cell r="R447">
            <v>0</v>
          </cell>
          <cell r="S447">
            <v>0</v>
          </cell>
          <cell r="T447">
            <v>66</v>
          </cell>
          <cell r="U447">
            <v>8.472400513478819</v>
          </cell>
        </row>
        <row r="448">
          <cell r="A448" t="str">
            <v>Total</v>
          </cell>
          <cell r="B448">
            <v>184</v>
          </cell>
          <cell r="C448">
            <v>100</v>
          </cell>
          <cell r="D448">
            <v>506</v>
          </cell>
          <cell r="E448">
            <v>100</v>
          </cell>
          <cell r="F448">
            <v>30</v>
          </cell>
          <cell r="G448">
            <v>100</v>
          </cell>
          <cell r="H448">
            <v>1</v>
          </cell>
          <cell r="I448">
            <v>100</v>
          </cell>
          <cell r="J448">
            <v>721</v>
          </cell>
          <cell r="K448">
            <v>100</v>
          </cell>
          <cell r="L448">
            <v>68</v>
          </cell>
          <cell r="M448">
            <v>100</v>
          </cell>
          <cell r="N448">
            <v>667</v>
          </cell>
          <cell r="O448">
            <v>100</v>
          </cell>
          <cell r="P448">
            <v>43</v>
          </cell>
          <cell r="Q448">
            <v>100</v>
          </cell>
          <cell r="R448">
            <v>1</v>
          </cell>
          <cell r="S448">
            <v>100</v>
          </cell>
          <cell r="T448">
            <v>779</v>
          </cell>
          <cell r="U448">
            <v>100</v>
          </cell>
        </row>
        <row r="451">
          <cell r="A451" t="str">
            <v>5.4.7.  Arbeidsplaatsongevallen volgens maand van het ongeval :  verdeling volgens duur van de tijdelijke ongeschiktheid - 2020</v>
          </cell>
        </row>
        <row r="452">
          <cell r="B452" t="str">
            <v>a-ITT 0 jour</v>
          </cell>
          <cell r="D452" t="str">
            <v>b-ITT 1 à 3 jours</v>
          </cell>
          <cell r="F452" t="str">
            <v>c-ITT 4 à 7 jours</v>
          </cell>
          <cell r="H452" t="str">
            <v>d-ITT 8 à 15 jours</v>
          </cell>
          <cell r="J452" t="str">
            <v>e-ITT 16 à 30 jours</v>
          </cell>
          <cell r="L452" t="str">
            <v>f-ITT 1 à 3 mois</v>
          </cell>
          <cell r="N452" t="str">
            <v>g-ITT 4 à 6 mois</v>
          </cell>
          <cell r="P452" t="str">
            <v>h-ITT &gt; 6 mois</v>
          </cell>
          <cell r="R452" t="str">
            <v>Total</v>
          </cell>
        </row>
        <row r="453">
          <cell r="A453" t="str">
            <v>a-Janvier</v>
          </cell>
          <cell r="B453">
            <v>341</v>
          </cell>
          <cell r="C453">
            <v>16.806308526367669</v>
          </cell>
          <cell r="D453">
            <v>209</v>
          </cell>
          <cell r="E453">
            <v>18.794964028776977</v>
          </cell>
          <cell r="F453">
            <v>149</v>
          </cell>
          <cell r="G453">
            <v>15.717299578059071</v>
          </cell>
          <cell r="H453">
            <v>140</v>
          </cell>
          <cell r="I453">
            <v>15.695067264573993</v>
          </cell>
          <cell r="J453">
            <v>94</v>
          </cell>
          <cell r="K453">
            <v>15.284552845528454</v>
          </cell>
          <cell r="L453">
            <v>147</v>
          </cell>
          <cell r="M453">
            <v>17.23329425556858</v>
          </cell>
          <cell r="N453">
            <v>51</v>
          </cell>
          <cell r="O453">
            <v>15.596330275229359</v>
          </cell>
          <cell r="P453">
            <v>61</v>
          </cell>
          <cell r="Q453">
            <v>20.53872053872054</v>
          </cell>
          <cell r="R453">
            <v>1192</v>
          </cell>
          <cell r="S453">
            <v>16.852820585324473</v>
          </cell>
        </row>
        <row r="454">
          <cell r="A454" t="str">
            <v>b-Février</v>
          </cell>
          <cell r="B454">
            <v>227</v>
          </cell>
          <cell r="C454">
            <v>11.187777230162641</v>
          </cell>
          <cell r="D454">
            <v>160</v>
          </cell>
          <cell r="E454">
            <v>14.388489208633093</v>
          </cell>
          <cell r="F454">
            <v>138</v>
          </cell>
          <cell r="G454">
            <v>14.556962025316455</v>
          </cell>
          <cell r="H454">
            <v>112</v>
          </cell>
          <cell r="I454">
            <v>12.556053811659194</v>
          </cell>
          <cell r="J454">
            <v>65</v>
          </cell>
          <cell r="K454">
            <v>10.569105691056912</v>
          </cell>
          <cell r="L454">
            <v>85</v>
          </cell>
          <cell r="M454">
            <v>9.9648300117233291</v>
          </cell>
          <cell r="N454">
            <v>49</v>
          </cell>
          <cell r="O454">
            <v>14.984709480122325</v>
          </cell>
          <cell r="P454">
            <v>28</v>
          </cell>
          <cell r="Q454">
            <v>9.4276094276094273</v>
          </cell>
          <cell r="R454">
            <v>864</v>
          </cell>
          <cell r="S454">
            <v>12.215467269899618</v>
          </cell>
        </row>
        <row r="455">
          <cell r="A455" t="str">
            <v>c-Mars</v>
          </cell>
          <cell r="B455">
            <v>161</v>
          </cell>
          <cell r="C455">
            <v>7.9349433218334164</v>
          </cell>
          <cell r="D455">
            <v>79</v>
          </cell>
          <cell r="E455">
            <v>7.1043165467625897</v>
          </cell>
          <cell r="F455">
            <v>80</v>
          </cell>
          <cell r="G455">
            <v>8.4388185654008439</v>
          </cell>
          <cell r="H455">
            <v>59</v>
          </cell>
          <cell r="I455">
            <v>6.6143497757847527</v>
          </cell>
          <cell r="J455">
            <v>39</v>
          </cell>
          <cell r="K455">
            <v>6.3414634146341458</v>
          </cell>
          <cell r="L455">
            <v>65</v>
          </cell>
          <cell r="M455">
            <v>7.6201641266119573</v>
          </cell>
          <cell r="N455">
            <v>26</v>
          </cell>
          <cell r="O455">
            <v>7.9510703363914361</v>
          </cell>
          <cell r="P455">
            <v>20</v>
          </cell>
          <cell r="Q455">
            <v>6.7340067340067336</v>
          </cell>
          <cell r="R455">
            <v>529</v>
          </cell>
          <cell r="S455">
            <v>7.4791460483528915</v>
          </cell>
        </row>
        <row r="456">
          <cell r="A456" t="str">
            <v>d-Avril</v>
          </cell>
          <cell r="B456">
            <v>45</v>
          </cell>
          <cell r="C456">
            <v>2.2178413011335634</v>
          </cell>
          <cell r="D456">
            <v>23</v>
          </cell>
          <cell r="E456">
            <v>2.0683453237410072</v>
          </cell>
          <cell r="F456">
            <v>27</v>
          </cell>
          <cell r="G456">
            <v>2.8481012658227849</v>
          </cell>
          <cell r="H456">
            <v>36</v>
          </cell>
          <cell r="I456">
            <v>4.0358744394618835</v>
          </cell>
          <cell r="J456">
            <v>21</v>
          </cell>
          <cell r="K456">
            <v>3.4146341463414638</v>
          </cell>
          <cell r="L456">
            <v>34</v>
          </cell>
          <cell r="M456">
            <v>3.9859320046893321</v>
          </cell>
          <cell r="N456">
            <v>9</v>
          </cell>
          <cell r="O456">
            <v>2.7522935779816518</v>
          </cell>
          <cell r="P456">
            <v>4</v>
          </cell>
          <cell r="Q456">
            <v>1.3468013468013467</v>
          </cell>
          <cell r="R456">
            <v>199</v>
          </cell>
          <cell r="S456">
            <v>2.813516188321787</v>
          </cell>
        </row>
        <row r="457">
          <cell r="A457" t="str">
            <v>e-Mai</v>
          </cell>
          <cell r="B457">
            <v>103</v>
          </cell>
          <cell r="C457">
            <v>5.076392311483489</v>
          </cell>
          <cell r="D457">
            <v>42</v>
          </cell>
          <cell r="E457">
            <v>3.7769784172661871</v>
          </cell>
          <cell r="F457">
            <v>31</v>
          </cell>
          <cell r="G457">
            <v>3.2700421940928273</v>
          </cell>
          <cell r="H457">
            <v>47</v>
          </cell>
          <cell r="I457">
            <v>5.2690582959641254</v>
          </cell>
          <cell r="J457">
            <v>38</v>
          </cell>
          <cell r="K457">
            <v>6.178861788617886</v>
          </cell>
          <cell r="L457">
            <v>56</v>
          </cell>
          <cell r="M457">
            <v>6.5650644783118413</v>
          </cell>
          <cell r="N457">
            <v>17</v>
          </cell>
          <cell r="O457">
            <v>5.198776758409787</v>
          </cell>
          <cell r="P457">
            <v>19</v>
          </cell>
          <cell r="Q457">
            <v>6.3973063973063971</v>
          </cell>
          <cell r="R457">
            <v>353</v>
          </cell>
          <cell r="S457">
            <v>4.9908101230029693</v>
          </cell>
        </row>
        <row r="458">
          <cell r="A458" t="str">
            <v>f-Juin</v>
          </cell>
          <cell r="B458">
            <v>182</v>
          </cell>
          <cell r="C458">
            <v>8.969935929029079</v>
          </cell>
          <cell r="D458">
            <v>87</v>
          </cell>
          <cell r="E458">
            <v>7.8237410071942444</v>
          </cell>
          <cell r="F458">
            <v>70</v>
          </cell>
          <cell r="G458">
            <v>7.3839662447257384</v>
          </cell>
          <cell r="H458">
            <v>76</v>
          </cell>
          <cell r="I458">
            <v>8.5201793721973083</v>
          </cell>
          <cell r="J458">
            <v>56</v>
          </cell>
          <cell r="K458">
            <v>9.1056910569105689</v>
          </cell>
          <cell r="L458">
            <v>72</v>
          </cell>
          <cell r="M458">
            <v>8.4407971864009372</v>
          </cell>
          <cell r="N458">
            <v>24</v>
          </cell>
          <cell r="O458">
            <v>7.3394495412844041</v>
          </cell>
          <cell r="P458">
            <v>16</v>
          </cell>
          <cell r="Q458">
            <v>5.3872053872053867</v>
          </cell>
          <cell r="R458">
            <v>583</v>
          </cell>
          <cell r="S458">
            <v>8.2426127527216178</v>
          </cell>
        </row>
        <row r="459">
          <cell r="A459" t="str">
            <v>g-Juillet</v>
          </cell>
          <cell r="B459">
            <v>85</v>
          </cell>
          <cell r="C459">
            <v>4.1892557910300638</v>
          </cell>
          <cell r="D459">
            <v>54</v>
          </cell>
          <cell r="E459">
            <v>4.8561151079136691</v>
          </cell>
          <cell r="F459">
            <v>56</v>
          </cell>
          <cell r="G459">
            <v>5.9071729957805905</v>
          </cell>
          <cell r="H459">
            <v>58</v>
          </cell>
          <cell r="I459">
            <v>6.5022421524663674</v>
          </cell>
          <cell r="J459">
            <v>31</v>
          </cell>
          <cell r="K459">
            <v>5.0406504065040654</v>
          </cell>
          <cell r="L459">
            <v>48</v>
          </cell>
          <cell r="M459">
            <v>5.6271981242672924</v>
          </cell>
          <cell r="N459">
            <v>10</v>
          </cell>
          <cell r="O459">
            <v>3.0581039755351687</v>
          </cell>
          <cell r="P459">
            <v>20</v>
          </cell>
          <cell r="Q459">
            <v>6.7340067340067336</v>
          </cell>
          <cell r="R459">
            <v>362</v>
          </cell>
          <cell r="S459">
            <v>5.1180545737310901</v>
          </cell>
        </row>
        <row r="460">
          <cell r="A460" t="str">
            <v>h-Août</v>
          </cell>
          <cell r="B460">
            <v>112</v>
          </cell>
          <cell r="C460">
            <v>5.519960571710202</v>
          </cell>
          <cell r="D460">
            <v>46</v>
          </cell>
          <cell r="E460">
            <v>4.1366906474820144</v>
          </cell>
          <cell r="F460">
            <v>55</v>
          </cell>
          <cell r="G460">
            <v>5.8016877637130797</v>
          </cell>
          <cell r="H460">
            <v>44</v>
          </cell>
          <cell r="I460">
            <v>4.9327354260089686</v>
          </cell>
          <cell r="J460">
            <v>34</v>
          </cell>
          <cell r="K460">
            <v>5.5284552845528454</v>
          </cell>
          <cell r="L460">
            <v>52</v>
          </cell>
          <cell r="M460">
            <v>6.0961313012895664</v>
          </cell>
          <cell r="N460">
            <v>25</v>
          </cell>
          <cell r="O460">
            <v>7.6452599388379205</v>
          </cell>
          <cell r="P460">
            <v>19</v>
          </cell>
          <cell r="Q460">
            <v>6.3973063973063971</v>
          </cell>
          <cell r="R460">
            <v>387</v>
          </cell>
          <cell r="S460">
            <v>5.4715113813092042</v>
          </cell>
        </row>
        <row r="461">
          <cell r="A461" t="str">
            <v>i-Septembre</v>
          </cell>
          <cell r="B461">
            <v>252</v>
          </cell>
          <cell r="C461">
            <v>12.419911286347956</v>
          </cell>
          <cell r="D461">
            <v>147</v>
          </cell>
          <cell r="E461">
            <v>13.219424460431656</v>
          </cell>
          <cell r="F461">
            <v>109</v>
          </cell>
          <cell r="G461">
            <v>11.497890295358649</v>
          </cell>
          <cell r="H461">
            <v>112</v>
          </cell>
          <cell r="I461">
            <v>12.556053811659194</v>
          </cell>
          <cell r="J461">
            <v>85</v>
          </cell>
          <cell r="K461">
            <v>13.821138211382115</v>
          </cell>
          <cell r="L461">
            <v>91</v>
          </cell>
          <cell r="M461">
            <v>10.668229777256741</v>
          </cell>
          <cell r="N461">
            <v>38</v>
          </cell>
          <cell r="O461">
            <v>11.620795107033638</v>
          </cell>
          <cell r="P461">
            <v>33</v>
          </cell>
          <cell r="Q461">
            <v>11.111111111111111</v>
          </cell>
          <cell r="R461">
            <v>867</v>
          </cell>
          <cell r="S461">
            <v>12.257882086808992</v>
          </cell>
        </row>
        <row r="462">
          <cell r="A462" t="str">
            <v>j-Octobre</v>
          </cell>
          <cell r="B462">
            <v>244</v>
          </cell>
          <cell r="C462">
            <v>12.025628388368654</v>
          </cell>
          <cell r="D462">
            <v>125</v>
          </cell>
          <cell r="E462">
            <v>11.241007194244606</v>
          </cell>
          <cell r="F462">
            <v>80</v>
          </cell>
          <cell r="G462">
            <v>8.4388185654008439</v>
          </cell>
          <cell r="H462">
            <v>89</v>
          </cell>
          <cell r="I462">
            <v>9.9775784753363226</v>
          </cell>
          <cell r="J462">
            <v>54</v>
          </cell>
          <cell r="K462">
            <v>8.7804878048780477</v>
          </cell>
          <cell r="L462">
            <v>83</v>
          </cell>
          <cell r="M462">
            <v>9.7303634232121912</v>
          </cell>
          <cell r="N462">
            <v>33</v>
          </cell>
          <cell r="O462">
            <v>10.091743119266056</v>
          </cell>
          <cell r="P462">
            <v>29</v>
          </cell>
          <cell r="Q462">
            <v>9.7643097643097647</v>
          </cell>
          <cell r="R462">
            <v>737</v>
          </cell>
          <cell r="S462">
            <v>10.419906687402799</v>
          </cell>
        </row>
        <row r="463">
          <cell r="A463" t="str">
            <v>k-Novembre</v>
          </cell>
          <cell r="B463">
            <v>113</v>
          </cell>
          <cell r="C463">
            <v>5.5692459339576148</v>
          </cell>
          <cell r="D463">
            <v>55</v>
          </cell>
          <cell r="E463">
            <v>4.9460431654676258</v>
          </cell>
          <cell r="F463">
            <v>68</v>
          </cell>
          <cell r="G463">
            <v>7.1729957805907167</v>
          </cell>
          <cell r="H463">
            <v>60</v>
          </cell>
          <cell r="I463">
            <v>6.7264573991031389</v>
          </cell>
          <cell r="J463">
            <v>46</v>
          </cell>
          <cell r="K463">
            <v>7.4796747967479682</v>
          </cell>
          <cell r="L463">
            <v>50</v>
          </cell>
          <cell r="M463">
            <v>5.8616647127784294</v>
          </cell>
          <cell r="N463">
            <v>18</v>
          </cell>
          <cell r="O463">
            <v>5.5045871559633035</v>
          </cell>
          <cell r="P463">
            <v>22</v>
          </cell>
          <cell r="Q463">
            <v>7.4074074074074066</v>
          </cell>
          <cell r="R463">
            <v>432</v>
          </cell>
          <cell r="S463">
            <v>6.1077336349498088</v>
          </cell>
        </row>
        <row r="464">
          <cell r="A464" t="str">
            <v>l-Décembre</v>
          </cell>
          <cell r="B464">
            <v>164</v>
          </cell>
          <cell r="C464">
            <v>8.0827994085756529</v>
          </cell>
          <cell r="D464">
            <v>85</v>
          </cell>
          <cell r="E464">
            <v>7.6438848920863309</v>
          </cell>
          <cell r="F464">
            <v>85</v>
          </cell>
          <cell r="G464">
            <v>8.966244725738397</v>
          </cell>
          <cell r="H464">
            <v>59</v>
          </cell>
          <cell r="I464">
            <v>6.6143497757847527</v>
          </cell>
          <cell r="J464">
            <v>52</v>
          </cell>
          <cell r="K464">
            <v>8.4552845528455283</v>
          </cell>
          <cell r="L464">
            <v>70</v>
          </cell>
          <cell r="M464">
            <v>8.2063305978898011</v>
          </cell>
          <cell r="N464">
            <v>27</v>
          </cell>
          <cell r="O464">
            <v>8.2568807339449553</v>
          </cell>
          <cell r="P464">
            <v>26</v>
          </cell>
          <cell r="Q464">
            <v>8.7542087542087543</v>
          </cell>
          <cell r="R464">
            <v>568</v>
          </cell>
          <cell r="S464">
            <v>8.0305386681747493</v>
          </cell>
        </row>
        <row r="465">
          <cell r="A465" t="str">
            <v>Total</v>
          </cell>
          <cell r="B465">
            <v>2029</v>
          </cell>
          <cell r="C465">
            <v>100</v>
          </cell>
          <cell r="D465">
            <v>1112</v>
          </cell>
          <cell r="E465">
            <v>100</v>
          </cell>
          <cell r="F465">
            <v>948</v>
          </cell>
          <cell r="G465">
            <v>100</v>
          </cell>
          <cell r="H465">
            <v>892</v>
          </cell>
          <cell r="I465">
            <v>100</v>
          </cell>
          <cell r="J465">
            <v>615</v>
          </cell>
          <cell r="K465">
            <v>100</v>
          </cell>
          <cell r="L465">
            <v>853</v>
          </cell>
          <cell r="M465">
            <v>100</v>
          </cell>
          <cell r="N465">
            <v>327</v>
          </cell>
          <cell r="O465">
            <v>100</v>
          </cell>
          <cell r="P465">
            <v>297</v>
          </cell>
          <cell r="Q465">
            <v>100</v>
          </cell>
          <cell r="R465">
            <v>7073</v>
          </cell>
          <cell r="S465">
            <v>100</v>
          </cell>
        </row>
        <row r="468">
          <cell r="A468" t="str">
            <v>5.4.8.  Arbeidsplaatsongevallen volgens maand van het ongeval :  verdeling volgens voorziene graad van blijvende ongeschiktheid - 2020</v>
          </cell>
        </row>
        <row r="469">
          <cell r="D469" t="str">
            <v>Total</v>
          </cell>
        </row>
        <row r="470">
          <cell r="A470" t="str">
            <v>a-Janvier</v>
          </cell>
          <cell r="B470">
            <v>1192</v>
          </cell>
          <cell r="C470">
            <v>16.852820585324473</v>
          </cell>
          <cell r="D470">
            <v>1192</v>
          </cell>
          <cell r="E470">
            <v>16.852820585324473</v>
          </cell>
        </row>
        <row r="471">
          <cell r="A471" t="str">
            <v>b-Février</v>
          </cell>
          <cell r="B471">
            <v>864</v>
          </cell>
          <cell r="C471">
            <v>12.215467269899618</v>
          </cell>
          <cell r="D471">
            <v>864</v>
          </cell>
          <cell r="E471">
            <v>12.215467269899618</v>
          </cell>
        </row>
        <row r="472">
          <cell r="A472" t="str">
            <v>c-Mars</v>
          </cell>
          <cell r="B472">
            <v>529</v>
          </cell>
          <cell r="C472">
            <v>7.4791460483528915</v>
          </cell>
          <cell r="D472">
            <v>529</v>
          </cell>
          <cell r="E472">
            <v>7.4791460483528915</v>
          </cell>
        </row>
        <row r="473">
          <cell r="A473" t="str">
            <v>d-Avril</v>
          </cell>
          <cell r="B473">
            <v>199</v>
          </cell>
          <cell r="C473">
            <v>2.813516188321787</v>
          </cell>
          <cell r="D473">
            <v>199</v>
          </cell>
          <cell r="E473">
            <v>2.813516188321787</v>
          </cell>
        </row>
        <row r="474">
          <cell r="A474" t="str">
            <v>e-Mai</v>
          </cell>
          <cell r="B474">
            <v>353</v>
          </cell>
          <cell r="C474">
            <v>4.9908101230029693</v>
          </cell>
          <cell r="D474">
            <v>353</v>
          </cell>
          <cell r="E474">
            <v>4.9908101230029693</v>
          </cell>
        </row>
        <row r="475">
          <cell r="A475" t="str">
            <v>f-Juin</v>
          </cell>
          <cell r="B475">
            <v>583</v>
          </cell>
          <cell r="C475">
            <v>8.2426127527216178</v>
          </cell>
          <cell r="D475">
            <v>583</v>
          </cell>
          <cell r="E475">
            <v>8.2426127527216178</v>
          </cell>
        </row>
        <row r="476">
          <cell r="A476" t="str">
            <v>g-Juillet</v>
          </cell>
          <cell r="B476">
            <v>362</v>
          </cell>
          <cell r="C476">
            <v>5.1180545737310901</v>
          </cell>
          <cell r="D476">
            <v>362</v>
          </cell>
          <cell r="E476">
            <v>5.1180545737310901</v>
          </cell>
        </row>
        <row r="477">
          <cell r="A477" t="str">
            <v>h-Août</v>
          </cell>
          <cell r="B477">
            <v>387</v>
          </cell>
          <cell r="C477">
            <v>5.4715113813092042</v>
          </cell>
          <cell r="D477">
            <v>387</v>
          </cell>
          <cell r="E477">
            <v>5.4715113813092042</v>
          </cell>
        </row>
        <row r="478">
          <cell r="A478" t="str">
            <v>i-Septembre</v>
          </cell>
          <cell r="B478">
            <v>867</v>
          </cell>
          <cell r="C478">
            <v>12.257882086808992</v>
          </cell>
          <cell r="D478">
            <v>867</v>
          </cell>
          <cell r="E478">
            <v>12.257882086808992</v>
          </cell>
        </row>
        <row r="479">
          <cell r="A479" t="str">
            <v>j-Octobre</v>
          </cell>
          <cell r="B479">
            <v>737</v>
          </cell>
          <cell r="C479">
            <v>10.419906687402799</v>
          </cell>
          <cell r="D479">
            <v>737</v>
          </cell>
          <cell r="E479">
            <v>10.419906687402799</v>
          </cell>
        </row>
        <row r="480">
          <cell r="A480" t="str">
            <v>k-Novembre</v>
          </cell>
          <cell r="B480">
            <v>432</v>
          </cell>
          <cell r="C480">
            <v>6.1077336349498088</v>
          </cell>
          <cell r="D480">
            <v>432</v>
          </cell>
          <cell r="E480">
            <v>6.1077336349498088</v>
          </cell>
        </row>
        <row r="481">
          <cell r="A481" t="str">
            <v>l-Décembre</v>
          </cell>
          <cell r="B481">
            <v>568</v>
          </cell>
          <cell r="C481">
            <v>8.0305386681747493</v>
          </cell>
          <cell r="D481">
            <v>568</v>
          </cell>
          <cell r="E481">
            <v>8.0305386681747493</v>
          </cell>
        </row>
        <row r="482">
          <cell r="A482" t="str">
            <v>Total</v>
          </cell>
          <cell r="B482">
            <v>7073</v>
          </cell>
          <cell r="C482">
            <v>100</v>
          </cell>
          <cell r="D482">
            <v>7073</v>
          </cell>
          <cell r="E482">
            <v>100</v>
          </cell>
        </row>
        <row r="485">
          <cell r="A485" t="str">
            <v>5.5.1.  Arbeidsplaatsongevallen volgens provincie en gewest van het ongeval : evolutie 2011 - 2020</v>
          </cell>
        </row>
        <row r="486">
          <cell r="B486" t="str">
            <v>Total</v>
          </cell>
        </row>
        <row r="487">
          <cell r="A487" t="str">
            <v>a-Bruxelles - Brussel</v>
          </cell>
          <cell r="B487">
            <v>939</v>
          </cell>
          <cell r="C487">
            <v>13.275837692633962</v>
          </cell>
        </row>
        <row r="488">
          <cell r="A488" t="str">
            <v>b-Antwerpen</v>
          </cell>
          <cell r="B488">
            <v>802</v>
          </cell>
          <cell r="C488">
            <v>11.338894387105896</v>
          </cell>
        </row>
        <row r="489">
          <cell r="A489" t="str">
            <v>c-Limburg</v>
          </cell>
          <cell r="B489">
            <v>264</v>
          </cell>
          <cell r="C489">
            <v>3.7325038880248838</v>
          </cell>
        </row>
        <row r="490">
          <cell r="A490" t="str">
            <v>d-Oost-Vlaanderen</v>
          </cell>
          <cell r="B490">
            <v>686</v>
          </cell>
          <cell r="C490">
            <v>9.6988547999434473</v>
          </cell>
        </row>
        <row r="491">
          <cell r="A491" t="str">
            <v>e-Vlaams-Brabant</v>
          </cell>
          <cell r="B491">
            <v>403</v>
          </cell>
          <cell r="C491">
            <v>5.6977237381591967</v>
          </cell>
        </row>
        <row r="492">
          <cell r="A492" t="str">
            <v>f-West-Vlaanderen</v>
          </cell>
          <cell r="B492">
            <v>436</v>
          </cell>
          <cell r="C492">
            <v>6.1642867241623067</v>
          </cell>
        </row>
        <row r="493">
          <cell r="A493" t="str">
            <v>g-Brabant Wallon</v>
          </cell>
          <cell r="B493">
            <v>93</v>
          </cell>
          <cell r="C493">
            <v>1.3148593241905839</v>
          </cell>
        </row>
        <row r="494">
          <cell r="A494" t="str">
            <v>h-Hainaut</v>
          </cell>
          <cell r="B494">
            <v>508</v>
          </cell>
          <cell r="C494">
            <v>7.1822423299872762</v>
          </cell>
        </row>
        <row r="495">
          <cell r="A495" t="str">
            <v>i-Liège</v>
          </cell>
          <cell r="B495">
            <v>479</v>
          </cell>
          <cell r="C495">
            <v>6.7722324331966641</v>
          </cell>
        </row>
        <row r="496">
          <cell r="A496" t="str">
            <v>j-Luxembourg</v>
          </cell>
          <cell r="B496">
            <v>78</v>
          </cell>
          <cell r="C496">
            <v>1.1027852396437154</v>
          </cell>
        </row>
        <row r="497">
          <cell r="A497" t="str">
            <v>k-Namur</v>
          </cell>
          <cell r="B497">
            <v>183</v>
          </cell>
          <cell r="C497">
            <v>2.587303831471794</v>
          </cell>
        </row>
        <row r="498">
          <cell r="A498" t="str">
            <v>l-Buitenland</v>
          </cell>
          <cell r="B498">
            <v>6</v>
          </cell>
          <cell r="C498">
            <v>8.4829633818747349E-2</v>
          </cell>
        </row>
        <row r="499">
          <cell r="A499" t="str">
            <v>n-Inconnu-1</v>
          </cell>
          <cell r="B499">
            <v>2196</v>
          </cell>
          <cell r="C499">
            <v>31.047645977661531</v>
          </cell>
        </row>
        <row r="500">
          <cell r="A500" t="str">
            <v>Total</v>
          </cell>
          <cell r="B500">
            <v>7073</v>
          </cell>
          <cell r="C500">
            <v>100</v>
          </cell>
        </row>
        <row r="503">
          <cell r="A503" t="str">
            <v>5.5.2.  Arbeidsplaatsongevallen volgens provincie en gewest van het ongeval : verdeling volgens gevolgen- 2020</v>
          </cell>
        </row>
        <row r="504">
          <cell r="B504" t="str">
            <v>1-CSS</v>
          </cell>
          <cell r="D504" t="str">
            <v>2-IT</v>
          </cell>
          <cell r="F504" t="str">
            <v>3-IP</v>
          </cell>
          <cell r="H504" t="str">
            <v>4-Mortel</v>
          </cell>
          <cell r="J504" t="str">
            <v>Total</v>
          </cell>
        </row>
        <row r="505">
          <cell r="A505" t="str">
            <v>a-Bruxelles - Brussel</v>
          </cell>
          <cell r="B505">
            <v>218</v>
          </cell>
          <cell r="C505">
            <v>10.797424467558198</v>
          </cell>
          <cell r="D505">
            <v>669</v>
          </cell>
          <cell r="E505">
            <v>14.081246053462429</v>
          </cell>
          <cell r="F505">
            <v>52</v>
          </cell>
          <cell r="G505">
            <v>17.508417508417509</v>
          </cell>
          <cell r="H505">
            <v>0</v>
          </cell>
          <cell r="I505">
            <v>0</v>
          </cell>
          <cell r="J505">
            <v>939</v>
          </cell>
          <cell r="K505">
            <v>13.275837692633962</v>
          </cell>
        </row>
        <row r="506">
          <cell r="A506" t="str">
            <v>b-Antwerpen</v>
          </cell>
          <cell r="B506">
            <v>165</v>
          </cell>
          <cell r="C506">
            <v>8.1723625557206532</v>
          </cell>
          <cell r="D506">
            <v>605</v>
          </cell>
          <cell r="E506">
            <v>12.734161229214902</v>
          </cell>
          <cell r="F506">
            <v>31</v>
          </cell>
          <cell r="G506">
            <v>10.437710437710439</v>
          </cell>
          <cell r="H506">
            <v>1</v>
          </cell>
          <cell r="I506">
            <v>16.666666666666664</v>
          </cell>
          <cell r="J506">
            <v>802</v>
          </cell>
          <cell r="K506">
            <v>11.338894387105896</v>
          </cell>
        </row>
        <row r="507">
          <cell r="A507" t="str">
            <v>c-Limburg</v>
          </cell>
          <cell r="B507">
            <v>57</v>
          </cell>
          <cell r="C507">
            <v>2.823179791976226</v>
          </cell>
          <cell r="D507">
            <v>194</v>
          </cell>
          <cell r="E507">
            <v>4.0833508735003159</v>
          </cell>
          <cell r="F507">
            <v>12</v>
          </cell>
          <cell r="G507">
            <v>4.0404040404040407</v>
          </cell>
          <cell r="H507">
            <v>1</v>
          </cell>
          <cell r="I507">
            <v>16.666666666666664</v>
          </cell>
          <cell r="J507">
            <v>264</v>
          </cell>
          <cell r="K507">
            <v>3.7325038880248838</v>
          </cell>
        </row>
        <row r="508">
          <cell r="A508" t="str">
            <v>d-Oost-Vlaanderen</v>
          </cell>
          <cell r="B508">
            <v>161</v>
          </cell>
          <cell r="C508">
            <v>7.9742446755819705</v>
          </cell>
          <cell r="D508">
            <v>500</v>
          </cell>
          <cell r="E508">
            <v>10.524100189433803</v>
          </cell>
          <cell r="F508">
            <v>24</v>
          </cell>
          <cell r="G508">
            <v>8.0808080808080813</v>
          </cell>
          <cell r="H508">
            <v>1</v>
          </cell>
          <cell r="I508">
            <v>16.666666666666664</v>
          </cell>
          <cell r="J508">
            <v>686</v>
          </cell>
          <cell r="K508">
            <v>9.6988547999434473</v>
          </cell>
        </row>
        <row r="509">
          <cell r="A509" t="str">
            <v>e-Vlaams-Brabant</v>
          </cell>
          <cell r="B509">
            <v>92</v>
          </cell>
          <cell r="C509">
            <v>4.5567112431896977</v>
          </cell>
          <cell r="D509">
            <v>292</v>
          </cell>
          <cell r="E509">
            <v>6.146074510629342</v>
          </cell>
          <cell r="F509">
            <v>18</v>
          </cell>
          <cell r="G509">
            <v>6.0606060606060597</v>
          </cell>
          <cell r="H509">
            <v>1</v>
          </cell>
          <cell r="I509">
            <v>16.666666666666664</v>
          </cell>
          <cell r="J509">
            <v>403</v>
          </cell>
          <cell r="K509">
            <v>5.6977237381591967</v>
          </cell>
        </row>
        <row r="510">
          <cell r="A510" t="str">
            <v>f-West-Vlaanderen</v>
          </cell>
          <cell r="B510">
            <v>118</v>
          </cell>
          <cell r="C510">
            <v>5.8444774640911339</v>
          </cell>
          <cell r="D510">
            <v>313</v>
          </cell>
          <cell r="E510">
            <v>6.5880867185855605</v>
          </cell>
          <cell r="F510">
            <v>5</v>
          </cell>
          <cell r="G510">
            <v>1.6835016835016834</v>
          </cell>
          <cell r="H510">
            <v>0</v>
          </cell>
          <cell r="I510">
            <v>0</v>
          </cell>
          <cell r="J510">
            <v>436</v>
          </cell>
          <cell r="K510">
            <v>6.1642867241623067</v>
          </cell>
        </row>
        <row r="511">
          <cell r="A511" t="str">
            <v>g-Brabant Wallon</v>
          </cell>
          <cell r="B511">
            <v>20</v>
          </cell>
          <cell r="C511">
            <v>0.9905894006934125</v>
          </cell>
          <cell r="D511">
            <v>70</v>
          </cell>
          <cell r="E511">
            <v>1.4733740265207325</v>
          </cell>
          <cell r="F511">
            <v>3</v>
          </cell>
          <cell r="G511">
            <v>1.0101010101010102</v>
          </cell>
          <cell r="H511">
            <v>0</v>
          </cell>
          <cell r="I511">
            <v>0</v>
          </cell>
          <cell r="J511">
            <v>93</v>
          </cell>
          <cell r="K511">
            <v>1.3148593241905839</v>
          </cell>
        </row>
        <row r="512">
          <cell r="A512" t="str">
            <v>h-Hainaut</v>
          </cell>
          <cell r="B512">
            <v>92</v>
          </cell>
          <cell r="C512">
            <v>4.5567112431896977</v>
          </cell>
          <cell r="D512">
            <v>373</v>
          </cell>
          <cell r="E512">
            <v>7.8509787413176175</v>
          </cell>
          <cell r="F512">
            <v>42</v>
          </cell>
          <cell r="G512">
            <v>14.14141414141414</v>
          </cell>
          <cell r="H512">
            <v>1</v>
          </cell>
          <cell r="I512">
            <v>16.666666666666664</v>
          </cell>
          <cell r="J512">
            <v>508</v>
          </cell>
          <cell r="K512">
            <v>7.1822423299872762</v>
          </cell>
        </row>
        <row r="513">
          <cell r="A513" t="str">
            <v>i-Liège</v>
          </cell>
          <cell r="B513">
            <v>86</v>
          </cell>
          <cell r="C513">
            <v>4.2595344229816741</v>
          </cell>
          <cell r="D513">
            <v>367</v>
          </cell>
          <cell r="E513">
            <v>7.7246895390444115</v>
          </cell>
          <cell r="F513">
            <v>26</v>
          </cell>
          <cell r="G513">
            <v>8.7542087542087543</v>
          </cell>
          <cell r="H513">
            <v>0</v>
          </cell>
          <cell r="I513">
            <v>0</v>
          </cell>
          <cell r="J513">
            <v>479</v>
          </cell>
          <cell r="K513">
            <v>6.7722324331966641</v>
          </cell>
        </row>
        <row r="514">
          <cell r="A514" t="str">
            <v>j-Luxembourg</v>
          </cell>
          <cell r="B514">
            <v>17</v>
          </cell>
          <cell r="C514">
            <v>0.8420009905894007</v>
          </cell>
          <cell r="D514">
            <v>50</v>
          </cell>
          <cell r="E514">
            <v>1.0524100189433803</v>
          </cell>
          <cell r="F514">
            <v>11</v>
          </cell>
          <cell r="G514">
            <v>3.7037037037037033</v>
          </cell>
          <cell r="H514">
            <v>0</v>
          </cell>
          <cell r="I514">
            <v>0</v>
          </cell>
          <cell r="J514">
            <v>78</v>
          </cell>
          <cell r="K514">
            <v>1.1027852396437154</v>
          </cell>
        </row>
        <row r="515">
          <cell r="A515" t="str">
            <v>k-Namur</v>
          </cell>
          <cell r="B515">
            <v>36</v>
          </cell>
          <cell r="C515">
            <v>1.7830609212481425</v>
          </cell>
          <cell r="D515">
            <v>140</v>
          </cell>
          <cell r="E515">
            <v>2.9467480530414649</v>
          </cell>
          <cell r="F515">
            <v>7</v>
          </cell>
          <cell r="G515">
            <v>2.3569023569023568</v>
          </cell>
          <cell r="H515">
            <v>0</v>
          </cell>
          <cell r="I515">
            <v>0</v>
          </cell>
          <cell r="J515">
            <v>183</v>
          </cell>
          <cell r="K515">
            <v>2.587303831471794</v>
          </cell>
        </row>
        <row r="516">
          <cell r="A516" t="str">
            <v>l-Buitenland</v>
          </cell>
          <cell r="B516">
            <v>0</v>
          </cell>
          <cell r="C516">
            <v>0</v>
          </cell>
          <cell r="D516">
            <v>6</v>
          </cell>
          <cell r="E516">
            <v>0.12628920227320564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6</v>
          </cell>
          <cell r="K516">
            <v>8.4829633818747349E-2</v>
          </cell>
        </row>
        <row r="517">
          <cell r="A517" t="str">
            <v>n-Inconnu-1</v>
          </cell>
          <cell r="B517">
            <v>957</v>
          </cell>
          <cell r="C517">
            <v>47.399702823179787</v>
          </cell>
          <cell r="D517">
            <v>1172</v>
          </cell>
          <cell r="E517">
            <v>24.668490844032835</v>
          </cell>
          <cell r="F517">
            <v>66</v>
          </cell>
          <cell r="G517">
            <v>22.222222222222221</v>
          </cell>
          <cell r="H517">
            <v>1</v>
          </cell>
          <cell r="I517">
            <v>16.666666666666664</v>
          </cell>
          <cell r="J517">
            <v>2196</v>
          </cell>
          <cell r="K517">
            <v>31.047645977661531</v>
          </cell>
        </row>
        <row r="518">
          <cell r="A518" t="str">
            <v>Total</v>
          </cell>
          <cell r="B518">
            <v>2019</v>
          </cell>
          <cell r="C518">
            <v>100</v>
          </cell>
          <cell r="D518">
            <v>4751</v>
          </cell>
          <cell r="E518">
            <v>100</v>
          </cell>
          <cell r="F518">
            <v>297</v>
          </cell>
          <cell r="G518">
            <v>100</v>
          </cell>
          <cell r="H518">
            <v>6</v>
          </cell>
          <cell r="I518">
            <v>100</v>
          </cell>
          <cell r="J518">
            <v>7073</v>
          </cell>
          <cell r="K518">
            <v>100</v>
          </cell>
        </row>
        <row r="521">
          <cell r="A521" t="str">
            <v>5.5.3.  Arbeidsplaatsongevallen volgens provincie en gewest van het ongeval  : verdeling volgens gevolgen en geslacht - 2020</v>
          </cell>
        </row>
        <row r="522">
          <cell r="J522" t="str">
            <v>1- Femme</v>
          </cell>
          <cell r="T522" t="str">
            <v>2- Homme</v>
          </cell>
        </row>
        <row r="523">
          <cell r="B523" t="str">
            <v>1-CSS</v>
          </cell>
          <cell r="D523" t="str">
            <v>2-IT</v>
          </cell>
          <cell r="F523" t="str">
            <v>3-IP</v>
          </cell>
          <cell r="H523" t="str">
            <v>4-Mortel</v>
          </cell>
          <cell r="J523" t="str">
            <v>Total</v>
          </cell>
          <cell r="L523" t="str">
            <v>1-CSS</v>
          </cell>
          <cell r="N523" t="str">
            <v>2-IT</v>
          </cell>
          <cell r="P523" t="str">
            <v>3-IP</v>
          </cell>
          <cell r="R523" t="str">
            <v>4-Mortel</v>
          </cell>
          <cell r="T523" t="str">
            <v>Total</v>
          </cell>
        </row>
        <row r="524">
          <cell r="A524" t="str">
            <v>a-Bruxelles - Brussel</v>
          </cell>
          <cell r="B524">
            <v>144</v>
          </cell>
          <cell r="C524">
            <v>10.534016093635698</v>
          </cell>
          <cell r="D524">
            <v>390</v>
          </cell>
          <cell r="E524">
            <v>13.607815771109561</v>
          </cell>
          <cell r="F524">
            <v>25</v>
          </cell>
          <cell r="G524">
            <v>14.450867052023122</v>
          </cell>
          <cell r="H524">
            <v>0</v>
          </cell>
          <cell r="I524">
            <v>0</v>
          </cell>
          <cell r="J524">
            <v>559</v>
          </cell>
          <cell r="K524">
            <v>12.678611930142887</v>
          </cell>
          <cell r="L524">
            <v>74</v>
          </cell>
          <cell r="M524">
            <v>11.349693251533743</v>
          </cell>
          <cell r="N524">
            <v>279</v>
          </cell>
          <cell r="O524">
            <v>14.801061007957561</v>
          </cell>
          <cell r="P524">
            <v>27</v>
          </cell>
          <cell r="Q524">
            <v>21.774193548387096</v>
          </cell>
          <cell r="R524">
            <v>0</v>
          </cell>
          <cell r="S524">
            <v>0</v>
          </cell>
          <cell r="T524">
            <v>380</v>
          </cell>
          <cell r="U524">
            <v>14.264264264264263</v>
          </cell>
        </row>
        <row r="525">
          <cell r="A525" t="str">
            <v>b-Antwerpen</v>
          </cell>
          <cell r="B525">
            <v>87</v>
          </cell>
          <cell r="C525">
            <v>6.3643013899049015</v>
          </cell>
          <cell r="D525">
            <v>306</v>
          </cell>
          <cell r="E525">
            <v>10.676901605024424</v>
          </cell>
          <cell r="F525">
            <v>15</v>
          </cell>
          <cell r="G525">
            <v>8.6705202312138727</v>
          </cell>
          <cell r="H525">
            <v>0</v>
          </cell>
          <cell r="I525">
            <v>0</v>
          </cell>
          <cell r="J525">
            <v>408</v>
          </cell>
          <cell r="K525">
            <v>9.2537990474030405</v>
          </cell>
          <cell r="L525">
            <v>78</v>
          </cell>
          <cell r="M525">
            <v>11.963190184049081</v>
          </cell>
          <cell r="N525">
            <v>299</v>
          </cell>
          <cell r="O525">
            <v>15.862068965517242</v>
          </cell>
          <cell r="P525">
            <v>16</v>
          </cell>
          <cell r="Q525">
            <v>12.903225806451612</v>
          </cell>
          <cell r="R525">
            <v>1</v>
          </cell>
          <cell r="S525">
            <v>33.333333333333329</v>
          </cell>
          <cell r="T525">
            <v>394</v>
          </cell>
          <cell r="U525">
            <v>14.78978978978979</v>
          </cell>
        </row>
        <row r="526">
          <cell r="A526" t="str">
            <v>c-Limburg</v>
          </cell>
          <cell r="B526">
            <v>33</v>
          </cell>
          <cell r="C526">
            <v>2.4140453547915142</v>
          </cell>
          <cell r="D526">
            <v>108</v>
          </cell>
          <cell r="E526">
            <v>3.768318213538032</v>
          </cell>
          <cell r="F526">
            <v>7</v>
          </cell>
          <cell r="G526">
            <v>4.0462427745664744</v>
          </cell>
          <cell r="H526">
            <v>1</v>
          </cell>
          <cell r="I526">
            <v>33.333333333333329</v>
          </cell>
          <cell r="J526">
            <v>149</v>
          </cell>
          <cell r="K526">
            <v>3.3794511227035611</v>
          </cell>
          <cell r="L526">
            <v>24</v>
          </cell>
          <cell r="M526">
            <v>3.6809815950920246</v>
          </cell>
          <cell r="N526">
            <v>86</v>
          </cell>
          <cell r="O526">
            <v>4.5623342175066313</v>
          </cell>
          <cell r="P526">
            <v>5</v>
          </cell>
          <cell r="Q526">
            <v>4.032258064516129</v>
          </cell>
          <cell r="R526">
            <v>0</v>
          </cell>
          <cell r="S526">
            <v>0</v>
          </cell>
          <cell r="T526">
            <v>115</v>
          </cell>
          <cell r="U526">
            <v>4.3168168168168171</v>
          </cell>
        </row>
        <row r="527">
          <cell r="A527" t="str">
            <v>d-Oost-Vlaanderen</v>
          </cell>
          <cell r="B527">
            <v>103</v>
          </cell>
          <cell r="C527">
            <v>7.534747622531091</v>
          </cell>
          <cell r="D527">
            <v>273</v>
          </cell>
          <cell r="E527">
            <v>9.5254710397766917</v>
          </cell>
          <cell r="F527">
            <v>13</v>
          </cell>
          <cell r="G527">
            <v>7.5144508670520231</v>
          </cell>
          <cell r="H527">
            <v>1</v>
          </cell>
          <cell r="I527">
            <v>33.333333333333329</v>
          </cell>
          <cell r="J527">
            <v>390</v>
          </cell>
          <cell r="K527">
            <v>8.8455432070764335</v>
          </cell>
          <cell r="L527">
            <v>58</v>
          </cell>
          <cell r="M527">
            <v>8.8957055214723919</v>
          </cell>
          <cell r="N527">
            <v>227</v>
          </cell>
          <cell r="O527">
            <v>12.042440318302388</v>
          </cell>
          <cell r="P527">
            <v>11</v>
          </cell>
          <cell r="Q527">
            <v>8.870967741935484</v>
          </cell>
          <cell r="R527">
            <v>0</v>
          </cell>
          <cell r="S527">
            <v>0</v>
          </cell>
          <cell r="T527">
            <v>296</v>
          </cell>
          <cell r="U527">
            <v>11.111111111111111</v>
          </cell>
        </row>
        <row r="528">
          <cell r="A528" t="str">
            <v>e-Vlaams-Brabant</v>
          </cell>
          <cell r="B528">
            <v>61</v>
          </cell>
          <cell r="C528">
            <v>4.4623262618873438</v>
          </cell>
          <cell r="D528">
            <v>158</v>
          </cell>
          <cell r="E528">
            <v>5.512909979064899</v>
          </cell>
          <cell r="F528">
            <v>12</v>
          </cell>
          <cell r="G528">
            <v>6.9364161849710975</v>
          </cell>
          <cell r="H528">
            <v>0</v>
          </cell>
          <cell r="I528">
            <v>0</v>
          </cell>
          <cell r="J528">
            <v>231</v>
          </cell>
          <cell r="K528">
            <v>5.2392832841914272</v>
          </cell>
          <cell r="L528">
            <v>31</v>
          </cell>
          <cell r="M528">
            <v>4.7546012269938656</v>
          </cell>
          <cell r="N528">
            <v>134</v>
          </cell>
          <cell r="O528">
            <v>7.1087533156498672</v>
          </cell>
          <cell r="P528">
            <v>6</v>
          </cell>
          <cell r="Q528">
            <v>4.838709677419355</v>
          </cell>
          <cell r="R528">
            <v>1</v>
          </cell>
          <cell r="S528">
            <v>33.333333333333329</v>
          </cell>
          <cell r="T528">
            <v>172</v>
          </cell>
          <cell r="U528">
            <v>6.4564564564564568</v>
          </cell>
        </row>
        <row r="529">
          <cell r="A529" t="str">
            <v>f-West-Vlaanderen</v>
          </cell>
          <cell r="B529">
            <v>65</v>
          </cell>
          <cell r="C529">
            <v>4.7549378200438923</v>
          </cell>
          <cell r="D529">
            <v>160</v>
          </cell>
          <cell r="E529">
            <v>5.5826936496859734</v>
          </cell>
          <cell r="F529">
            <v>3</v>
          </cell>
          <cell r="G529">
            <v>1.7341040462427744</v>
          </cell>
          <cell r="H529">
            <v>0</v>
          </cell>
          <cell r="I529">
            <v>0</v>
          </cell>
          <cell r="J529">
            <v>228</v>
          </cell>
          <cell r="K529">
            <v>5.1712406441369918</v>
          </cell>
          <cell r="L529">
            <v>53</v>
          </cell>
          <cell r="M529">
            <v>8.1288343558282214</v>
          </cell>
          <cell r="N529">
            <v>153</v>
          </cell>
          <cell r="O529">
            <v>8.1167108753315649</v>
          </cell>
          <cell r="P529">
            <v>2</v>
          </cell>
          <cell r="Q529">
            <v>1.6129032258064515</v>
          </cell>
          <cell r="R529">
            <v>0</v>
          </cell>
          <cell r="S529">
            <v>0</v>
          </cell>
          <cell r="T529">
            <v>208</v>
          </cell>
          <cell r="U529">
            <v>7.8078078078078077</v>
          </cell>
        </row>
        <row r="530">
          <cell r="A530" t="str">
            <v>g-Brabant Wallon</v>
          </cell>
          <cell r="B530">
            <v>16</v>
          </cell>
          <cell r="C530">
            <v>1.1704462326261889</v>
          </cell>
          <cell r="D530">
            <v>46</v>
          </cell>
          <cell r="E530">
            <v>1.6050244242847174</v>
          </cell>
          <cell r="F530">
            <v>2</v>
          </cell>
          <cell r="G530">
            <v>1.1560693641618496</v>
          </cell>
          <cell r="H530">
            <v>0</v>
          </cell>
          <cell r="I530">
            <v>0</v>
          </cell>
          <cell r="J530">
            <v>64</v>
          </cell>
          <cell r="K530">
            <v>1.4515763211612611</v>
          </cell>
          <cell r="L530">
            <v>4</v>
          </cell>
          <cell r="M530">
            <v>0.61349693251533743</v>
          </cell>
          <cell r="N530">
            <v>24</v>
          </cell>
          <cell r="O530">
            <v>1.273209549071618</v>
          </cell>
          <cell r="P530">
            <v>1</v>
          </cell>
          <cell r="Q530">
            <v>0.80645161290322576</v>
          </cell>
          <cell r="R530">
            <v>0</v>
          </cell>
          <cell r="S530">
            <v>0</v>
          </cell>
          <cell r="T530">
            <v>29</v>
          </cell>
          <cell r="U530">
            <v>1.0885885885885884</v>
          </cell>
        </row>
        <row r="531">
          <cell r="A531" t="str">
            <v>h-Hainaut</v>
          </cell>
          <cell r="B531">
            <v>61</v>
          </cell>
          <cell r="C531">
            <v>4.4623262618873438</v>
          </cell>
          <cell r="D531">
            <v>234</v>
          </cell>
          <cell r="E531">
            <v>8.164689462665736</v>
          </cell>
          <cell r="F531">
            <v>22</v>
          </cell>
          <cell r="G531">
            <v>12.716763005780344</v>
          </cell>
          <cell r="H531">
            <v>0</v>
          </cell>
          <cell r="I531">
            <v>0</v>
          </cell>
          <cell r="J531">
            <v>317</v>
          </cell>
          <cell r="K531">
            <v>7.1898389657518713</v>
          </cell>
          <cell r="L531">
            <v>31</v>
          </cell>
          <cell r="M531">
            <v>4.7546012269938656</v>
          </cell>
          <cell r="N531">
            <v>139</v>
          </cell>
          <cell r="O531">
            <v>7.3740053050397876</v>
          </cell>
          <cell r="P531">
            <v>20</v>
          </cell>
          <cell r="Q531">
            <v>16.129032258064516</v>
          </cell>
          <cell r="R531">
            <v>1</v>
          </cell>
          <cell r="S531">
            <v>33.333333333333329</v>
          </cell>
          <cell r="T531">
            <v>191</v>
          </cell>
          <cell r="U531">
            <v>7.1696696696696689</v>
          </cell>
        </row>
        <row r="532">
          <cell r="A532" t="str">
            <v>i-Liège</v>
          </cell>
          <cell r="B532">
            <v>60</v>
          </cell>
          <cell r="C532">
            <v>4.3891733723482078</v>
          </cell>
          <cell r="D532">
            <v>232</v>
          </cell>
          <cell r="E532">
            <v>8.0949057920446617</v>
          </cell>
          <cell r="F532">
            <v>14</v>
          </cell>
          <cell r="G532">
            <v>8.0924855491329488</v>
          </cell>
          <cell r="H532">
            <v>0</v>
          </cell>
          <cell r="I532">
            <v>0</v>
          </cell>
          <cell r="J532">
            <v>306</v>
          </cell>
          <cell r="K532">
            <v>6.940349285552279</v>
          </cell>
          <cell r="L532">
            <v>26</v>
          </cell>
          <cell r="M532">
            <v>3.9877300613496929</v>
          </cell>
          <cell r="N532">
            <v>135</v>
          </cell>
          <cell r="O532">
            <v>7.1618037135278518</v>
          </cell>
          <cell r="P532">
            <v>12</v>
          </cell>
          <cell r="Q532">
            <v>9.67741935483871</v>
          </cell>
          <cell r="R532">
            <v>0</v>
          </cell>
          <cell r="S532">
            <v>0</v>
          </cell>
          <cell r="T532">
            <v>173</v>
          </cell>
          <cell r="U532">
            <v>6.4939939939939935</v>
          </cell>
        </row>
        <row r="533">
          <cell r="A533" t="str">
            <v>j-Luxembourg</v>
          </cell>
          <cell r="B533">
            <v>13</v>
          </cell>
          <cell r="C533">
            <v>0.95098756400877837</v>
          </cell>
          <cell r="D533">
            <v>33</v>
          </cell>
          <cell r="E533">
            <v>1.1514305652477321</v>
          </cell>
          <cell r="F533">
            <v>6</v>
          </cell>
          <cell r="G533">
            <v>3.4682080924855487</v>
          </cell>
          <cell r="H533">
            <v>0</v>
          </cell>
          <cell r="I533">
            <v>0</v>
          </cell>
          <cell r="J533">
            <v>52</v>
          </cell>
          <cell r="K533">
            <v>1.1794057609435245</v>
          </cell>
          <cell r="L533">
            <v>4</v>
          </cell>
          <cell r="M533">
            <v>0.61349693251533743</v>
          </cell>
          <cell r="N533">
            <v>17</v>
          </cell>
          <cell r="O533">
            <v>0.90185676392572944</v>
          </cell>
          <cell r="P533">
            <v>5</v>
          </cell>
          <cell r="Q533">
            <v>4.032258064516129</v>
          </cell>
          <cell r="R533">
            <v>0</v>
          </cell>
          <cell r="S533">
            <v>0</v>
          </cell>
          <cell r="T533">
            <v>26</v>
          </cell>
          <cell r="U533">
            <v>0.97597597597597596</v>
          </cell>
        </row>
        <row r="534">
          <cell r="A534" t="str">
            <v>k-Namur</v>
          </cell>
          <cell r="B534">
            <v>25</v>
          </cell>
          <cell r="C534">
            <v>1.8288222384784201</v>
          </cell>
          <cell r="D534">
            <v>85</v>
          </cell>
          <cell r="E534">
            <v>2.9658060013956735</v>
          </cell>
          <cell r="F534">
            <v>1</v>
          </cell>
          <cell r="G534">
            <v>0.57803468208092479</v>
          </cell>
          <cell r="H534">
            <v>0</v>
          </cell>
          <cell r="I534">
            <v>0</v>
          </cell>
          <cell r="J534">
            <v>111</v>
          </cell>
          <cell r="K534">
            <v>2.5175776820140623</v>
          </cell>
          <cell r="L534">
            <v>11</v>
          </cell>
          <cell r="M534">
            <v>1.6871165644171779</v>
          </cell>
          <cell r="N534">
            <v>55</v>
          </cell>
          <cell r="O534">
            <v>2.9177718832891246</v>
          </cell>
          <cell r="P534">
            <v>6</v>
          </cell>
          <cell r="Q534">
            <v>4.838709677419355</v>
          </cell>
          <cell r="R534">
            <v>0</v>
          </cell>
          <cell r="S534">
            <v>0</v>
          </cell>
          <cell r="T534">
            <v>72</v>
          </cell>
          <cell r="U534">
            <v>2.7027027027027026</v>
          </cell>
        </row>
        <row r="535">
          <cell r="A535" t="str">
            <v>l-Buitenland</v>
          </cell>
          <cell r="B535">
            <v>0</v>
          </cell>
          <cell r="C535">
            <v>0</v>
          </cell>
          <cell r="D535">
            <v>6</v>
          </cell>
          <cell r="E535">
            <v>0.20935101186322402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6</v>
          </cell>
          <cell r="K535">
            <v>0.13608528010886822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A536" t="str">
            <v>n-Inconnu-1</v>
          </cell>
          <cell r="B536">
            <v>699</v>
          </cell>
          <cell r="C536">
            <v>51.133869787856632</v>
          </cell>
          <cell r="D536">
            <v>835</v>
          </cell>
          <cell r="E536">
            <v>29.134682484298672</v>
          </cell>
          <cell r="F536">
            <v>53</v>
          </cell>
          <cell r="G536">
            <v>30.635838150289018</v>
          </cell>
          <cell r="H536">
            <v>1</v>
          </cell>
          <cell r="I536">
            <v>33.333333333333329</v>
          </cell>
          <cell r="J536">
            <v>1588</v>
          </cell>
          <cell r="K536">
            <v>36.017237468813789</v>
          </cell>
          <cell r="L536">
            <v>258</v>
          </cell>
          <cell r="M536">
            <v>39.570552147239262</v>
          </cell>
          <cell r="N536">
            <v>337</v>
          </cell>
          <cell r="O536">
            <v>17.877984084880634</v>
          </cell>
          <cell r="P536">
            <v>13</v>
          </cell>
          <cell r="Q536">
            <v>10.483870967741936</v>
          </cell>
          <cell r="R536">
            <v>0</v>
          </cell>
          <cell r="S536">
            <v>0</v>
          </cell>
          <cell r="T536">
            <v>608</v>
          </cell>
          <cell r="U536">
            <v>22.822822822822822</v>
          </cell>
        </row>
        <row r="537">
          <cell r="A537" t="str">
            <v>Total</v>
          </cell>
          <cell r="B537">
            <v>1367</v>
          </cell>
          <cell r="C537">
            <v>100</v>
          </cell>
          <cell r="D537">
            <v>2866</v>
          </cell>
          <cell r="E537">
            <v>100</v>
          </cell>
          <cell r="F537">
            <v>173</v>
          </cell>
          <cell r="G537">
            <v>100</v>
          </cell>
          <cell r="H537">
            <v>3</v>
          </cell>
          <cell r="I537">
            <v>100</v>
          </cell>
          <cell r="J537">
            <v>4409</v>
          </cell>
          <cell r="K537">
            <v>100</v>
          </cell>
          <cell r="L537">
            <v>652</v>
          </cell>
          <cell r="M537">
            <v>100</v>
          </cell>
          <cell r="N537">
            <v>1885</v>
          </cell>
          <cell r="O537">
            <v>100</v>
          </cell>
          <cell r="P537">
            <v>124</v>
          </cell>
          <cell r="Q537">
            <v>100</v>
          </cell>
          <cell r="R537">
            <v>3</v>
          </cell>
          <cell r="S537">
            <v>100</v>
          </cell>
          <cell r="T537">
            <v>2664</v>
          </cell>
          <cell r="U537">
            <v>100</v>
          </cell>
        </row>
        <row r="540">
          <cell r="A540" t="str">
            <v>5.5.4.  Arbeidsplaatsongevallen volgens provincie en gewest van het ongeval : verdeling volgens gevolgen en generatie in absolute frequentie 2020</v>
          </cell>
        </row>
        <row r="541">
          <cell r="E541" t="str">
            <v>15 - 24 ans</v>
          </cell>
          <cell r="J541" t="str">
            <v>25 - 49 ans</v>
          </cell>
          <cell r="N541" t="str">
            <v>50 ans et plus</v>
          </cell>
          <cell r="O541" t="str">
            <v>Total</v>
          </cell>
        </row>
        <row r="542">
          <cell r="B542" t="str">
            <v>1-CSS</v>
          </cell>
          <cell r="C542" t="str">
            <v>2-IT</v>
          </cell>
          <cell r="D542" t="str">
            <v>3-IP</v>
          </cell>
          <cell r="E542" t="str">
            <v>Total</v>
          </cell>
          <cell r="F542" t="str">
            <v>1-CSS</v>
          </cell>
          <cell r="G542" t="str">
            <v>2-IT</v>
          </cell>
          <cell r="H542" t="str">
            <v>3-IP</v>
          </cell>
          <cell r="I542" t="str">
            <v>4-Mortel</v>
          </cell>
          <cell r="J542" t="str">
            <v>Total</v>
          </cell>
          <cell r="K542" t="str">
            <v>1-CSS</v>
          </cell>
          <cell r="L542" t="str">
            <v>2-IT</v>
          </cell>
          <cell r="M542" t="str">
            <v>3-IP</v>
          </cell>
          <cell r="N542" t="str">
            <v>Total</v>
          </cell>
        </row>
        <row r="543">
          <cell r="A543" t="str">
            <v>a-Bruxelles - Brussel</v>
          </cell>
          <cell r="B543">
            <v>9</v>
          </cell>
          <cell r="C543">
            <v>29</v>
          </cell>
          <cell r="D543">
            <v>1</v>
          </cell>
          <cell r="E543">
            <v>39</v>
          </cell>
          <cell r="F543">
            <v>130</v>
          </cell>
          <cell r="G543">
            <v>414</v>
          </cell>
          <cell r="H543">
            <v>25</v>
          </cell>
          <cell r="I543">
            <v>0</v>
          </cell>
          <cell r="J543">
            <v>569</v>
          </cell>
          <cell r="K543">
            <v>79</v>
          </cell>
          <cell r="L543">
            <v>226</v>
          </cell>
          <cell r="M543">
            <v>26</v>
          </cell>
          <cell r="N543">
            <v>331</v>
          </cell>
          <cell r="O543">
            <v>939</v>
          </cell>
        </row>
        <row r="544">
          <cell r="A544" t="str">
            <v>b-Antwerpen</v>
          </cell>
          <cell r="B544">
            <v>2</v>
          </cell>
          <cell r="C544">
            <v>35</v>
          </cell>
          <cell r="D544">
            <v>1</v>
          </cell>
          <cell r="E544">
            <v>38</v>
          </cell>
          <cell r="F544">
            <v>101</v>
          </cell>
          <cell r="G544">
            <v>374</v>
          </cell>
          <cell r="H544">
            <v>8</v>
          </cell>
          <cell r="I544">
            <v>1</v>
          </cell>
          <cell r="J544">
            <v>484</v>
          </cell>
          <cell r="K544">
            <v>62</v>
          </cell>
          <cell r="L544">
            <v>196</v>
          </cell>
          <cell r="M544">
            <v>22</v>
          </cell>
          <cell r="N544">
            <v>280</v>
          </cell>
          <cell r="O544">
            <v>802</v>
          </cell>
        </row>
        <row r="545">
          <cell r="A545" t="str">
            <v>c-Limburg</v>
          </cell>
          <cell r="B545">
            <v>2</v>
          </cell>
          <cell r="C545">
            <v>16</v>
          </cell>
          <cell r="D545">
            <v>0</v>
          </cell>
          <cell r="E545">
            <v>18</v>
          </cell>
          <cell r="F545">
            <v>32</v>
          </cell>
          <cell r="G545">
            <v>99</v>
          </cell>
          <cell r="H545">
            <v>6</v>
          </cell>
          <cell r="I545">
            <v>1</v>
          </cell>
          <cell r="J545">
            <v>138</v>
          </cell>
          <cell r="K545">
            <v>23</v>
          </cell>
          <cell r="L545">
            <v>79</v>
          </cell>
          <cell r="M545">
            <v>6</v>
          </cell>
          <cell r="N545">
            <v>108</v>
          </cell>
          <cell r="O545">
            <v>264</v>
          </cell>
        </row>
        <row r="546">
          <cell r="A546" t="str">
            <v>d-Oost-Vlaanderen</v>
          </cell>
          <cell r="B546">
            <v>9</v>
          </cell>
          <cell r="C546">
            <v>35</v>
          </cell>
          <cell r="D546">
            <v>0</v>
          </cell>
          <cell r="E546">
            <v>44</v>
          </cell>
          <cell r="F546">
            <v>103</v>
          </cell>
          <cell r="G546">
            <v>289</v>
          </cell>
          <cell r="H546">
            <v>17</v>
          </cell>
          <cell r="I546">
            <v>1</v>
          </cell>
          <cell r="J546">
            <v>410</v>
          </cell>
          <cell r="K546">
            <v>49</v>
          </cell>
          <cell r="L546">
            <v>176</v>
          </cell>
          <cell r="M546">
            <v>7</v>
          </cell>
          <cell r="N546">
            <v>232</v>
          </cell>
          <cell r="O546">
            <v>686</v>
          </cell>
        </row>
        <row r="547">
          <cell r="A547" t="str">
            <v>e-Vlaams-Brabant</v>
          </cell>
          <cell r="B547">
            <v>6</v>
          </cell>
          <cell r="C547">
            <v>20</v>
          </cell>
          <cell r="D547">
            <v>1</v>
          </cell>
          <cell r="E547">
            <v>27</v>
          </cell>
          <cell r="F547">
            <v>52</v>
          </cell>
          <cell r="G547">
            <v>166</v>
          </cell>
          <cell r="H547">
            <v>6</v>
          </cell>
          <cell r="I547">
            <v>1</v>
          </cell>
          <cell r="J547">
            <v>225</v>
          </cell>
          <cell r="K547">
            <v>34</v>
          </cell>
          <cell r="L547">
            <v>106</v>
          </cell>
          <cell r="M547">
            <v>11</v>
          </cell>
          <cell r="N547">
            <v>151</v>
          </cell>
          <cell r="O547">
            <v>403</v>
          </cell>
        </row>
        <row r="548">
          <cell r="A548" t="str">
            <v>f-West-Vlaanderen</v>
          </cell>
          <cell r="B548">
            <v>9</v>
          </cell>
          <cell r="C548">
            <v>25</v>
          </cell>
          <cell r="D548">
            <v>0</v>
          </cell>
          <cell r="E548">
            <v>34</v>
          </cell>
          <cell r="F548">
            <v>65</v>
          </cell>
          <cell r="G548">
            <v>171</v>
          </cell>
          <cell r="H548">
            <v>2</v>
          </cell>
          <cell r="I548">
            <v>0</v>
          </cell>
          <cell r="J548">
            <v>238</v>
          </cell>
          <cell r="K548">
            <v>44</v>
          </cell>
          <cell r="L548">
            <v>117</v>
          </cell>
          <cell r="M548">
            <v>3</v>
          </cell>
          <cell r="N548">
            <v>164</v>
          </cell>
          <cell r="O548">
            <v>436</v>
          </cell>
        </row>
        <row r="549">
          <cell r="A549" t="str">
            <v>g-Brabant Wallon</v>
          </cell>
          <cell r="B549">
            <v>1</v>
          </cell>
          <cell r="C549">
            <v>4</v>
          </cell>
          <cell r="D549">
            <v>0</v>
          </cell>
          <cell r="E549">
            <v>5</v>
          </cell>
          <cell r="F549">
            <v>11</v>
          </cell>
          <cell r="G549">
            <v>38</v>
          </cell>
          <cell r="H549">
            <v>3</v>
          </cell>
          <cell r="I549">
            <v>0</v>
          </cell>
          <cell r="J549">
            <v>52</v>
          </cell>
          <cell r="K549">
            <v>8</v>
          </cell>
          <cell r="L549">
            <v>28</v>
          </cell>
          <cell r="M549">
            <v>0</v>
          </cell>
          <cell r="N549">
            <v>36</v>
          </cell>
          <cell r="O549">
            <v>93</v>
          </cell>
        </row>
        <row r="550">
          <cell r="A550" t="str">
            <v>h-Hainaut</v>
          </cell>
          <cell r="B550">
            <v>2</v>
          </cell>
          <cell r="C550">
            <v>29</v>
          </cell>
          <cell r="D550">
            <v>1</v>
          </cell>
          <cell r="E550">
            <v>32</v>
          </cell>
          <cell r="F550">
            <v>53</v>
          </cell>
          <cell r="G550">
            <v>226</v>
          </cell>
          <cell r="H550">
            <v>23</v>
          </cell>
          <cell r="I550">
            <v>1</v>
          </cell>
          <cell r="J550">
            <v>303</v>
          </cell>
          <cell r="K550">
            <v>37</v>
          </cell>
          <cell r="L550">
            <v>118</v>
          </cell>
          <cell r="M550">
            <v>18</v>
          </cell>
          <cell r="N550">
            <v>173</v>
          </cell>
          <cell r="O550">
            <v>508</v>
          </cell>
        </row>
        <row r="551">
          <cell r="A551" t="str">
            <v>i-Liège</v>
          </cell>
          <cell r="B551">
            <v>3</v>
          </cell>
          <cell r="C551">
            <v>19</v>
          </cell>
          <cell r="D551">
            <v>1</v>
          </cell>
          <cell r="E551">
            <v>23</v>
          </cell>
          <cell r="F551">
            <v>51</v>
          </cell>
          <cell r="G551">
            <v>245</v>
          </cell>
          <cell r="H551">
            <v>10</v>
          </cell>
          <cell r="I551">
            <v>0</v>
          </cell>
          <cell r="J551">
            <v>306</v>
          </cell>
          <cell r="K551">
            <v>32</v>
          </cell>
          <cell r="L551">
            <v>103</v>
          </cell>
          <cell r="M551">
            <v>15</v>
          </cell>
          <cell r="N551">
            <v>150</v>
          </cell>
          <cell r="O551">
            <v>479</v>
          </cell>
        </row>
        <row r="552">
          <cell r="A552" t="str">
            <v>j-Luxembourg</v>
          </cell>
          <cell r="B552">
            <v>2</v>
          </cell>
          <cell r="C552">
            <v>3</v>
          </cell>
          <cell r="D552">
            <v>0</v>
          </cell>
          <cell r="E552">
            <v>5</v>
          </cell>
          <cell r="F552">
            <v>8</v>
          </cell>
          <cell r="G552">
            <v>32</v>
          </cell>
          <cell r="H552">
            <v>5</v>
          </cell>
          <cell r="I552">
            <v>0</v>
          </cell>
          <cell r="J552">
            <v>45</v>
          </cell>
          <cell r="K552">
            <v>7</v>
          </cell>
          <cell r="L552">
            <v>15</v>
          </cell>
          <cell r="M552">
            <v>6</v>
          </cell>
          <cell r="N552">
            <v>28</v>
          </cell>
          <cell r="O552">
            <v>78</v>
          </cell>
        </row>
        <row r="553">
          <cell r="A553" t="str">
            <v>k-Namur</v>
          </cell>
          <cell r="B553">
            <v>1</v>
          </cell>
          <cell r="C553">
            <v>8</v>
          </cell>
          <cell r="D553">
            <v>0</v>
          </cell>
          <cell r="E553">
            <v>9</v>
          </cell>
          <cell r="F553">
            <v>19</v>
          </cell>
          <cell r="G553">
            <v>85</v>
          </cell>
          <cell r="H553">
            <v>5</v>
          </cell>
          <cell r="I553">
            <v>0</v>
          </cell>
          <cell r="J553">
            <v>109</v>
          </cell>
          <cell r="K553">
            <v>16</v>
          </cell>
          <cell r="L553">
            <v>47</v>
          </cell>
          <cell r="M553">
            <v>2</v>
          </cell>
          <cell r="N553">
            <v>65</v>
          </cell>
          <cell r="O553">
            <v>183</v>
          </cell>
        </row>
        <row r="554">
          <cell r="A554" t="str">
            <v>l-Buitenland</v>
          </cell>
          <cell r="B554">
            <v>0</v>
          </cell>
          <cell r="C554">
            <v>2</v>
          </cell>
          <cell r="D554">
            <v>0</v>
          </cell>
          <cell r="E554">
            <v>2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1</v>
          </cell>
          <cell r="K554">
            <v>0</v>
          </cell>
          <cell r="L554">
            <v>3</v>
          </cell>
          <cell r="M554">
            <v>0</v>
          </cell>
          <cell r="N554">
            <v>3</v>
          </cell>
          <cell r="O554">
            <v>6</v>
          </cell>
        </row>
        <row r="555">
          <cell r="A555" t="str">
            <v>n-Inconnu-1</v>
          </cell>
          <cell r="B555">
            <v>53</v>
          </cell>
          <cell r="C555">
            <v>50</v>
          </cell>
          <cell r="D555">
            <v>0</v>
          </cell>
          <cell r="E555">
            <v>103</v>
          </cell>
          <cell r="F555">
            <v>598</v>
          </cell>
          <cell r="G555">
            <v>729</v>
          </cell>
          <cell r="H555">
            <v>31</v>
          </cell>
          <cell r="I555">
            <v>1</v>
          </cell>
          <cell r="J555">
            <v>1359</v>
          </cell>
          <cell r="K555">
            <v>306</v>
          </cell>
          <cell r="L555">
            <v>393</v>
          </cell>
          <cell r="M555">
            <v>35</v>
          </cell>
          <cell r="N555">
            <v>734</v>
          </cell>
          <cell r="O555">
            <v>2196</v>
          </cell>
        </row>
        <row r="556">
          <cell r="A556" t="str">
            <v>Total</v>
          </cell>
          <cell r="B556">
            <v>99</v>
          </cell>
          <cell r="C556">
            <v>275</v>
          </cell>
          <cell r="D556">
            <v>5</v>
          </cell>
          <cell r="E556">
            <v>379</v>
          </cell>
          <cell r="F556">
            <v>1223</v>
          </cell>
          <cell r="G556">
            <v>2869</v>
          </cell>
          <cell r="H556">
            <v>141</v>
          </cell>
          <cell r="I556">
            <v>6</v>
          </cell>
          <cell r="J556">
            <v>4239</v>
          </cell>
          <cell r="K556">
            <v>697</v>
          </cell>
          <cell r="L556">
            <v>1607</v>
          </cell>
          <cell r="M556">
            <v>151</v>
          </cell>
          <cell r="N556">
            <v>2455</v>
          </cell>
          <cell r="O556">
            <v>7073</v>
          </cell>
        </row>
        <row r="559">
          <cell r="A559" t="str">
            <v>5.5.5.  Arbeidsplaatsongevallen volgens provincie en gewest van het ongeval : verdeling volgens gevolgen en generatie in relatieve frequentie 2020</v>
          </cell>
        </row>
        <row r="560">
          <cell r="E560" t="str">
            <v>15 - 24 ans</v>
          </cell>
          <cell r="J560" t="str">
            <v>25 - 49 ans</v>
          </cell>
          <cell r="N560" t="str">
            <v>50 ans et plus</v>
          </cell>
          <cell r="O560" t="str">
            <v>Total</v>
          </cell>
        </row>
        <row r="561">
          <cell r="B561" t="str">
            <v>1-CSS</v>
          </cell>
          <cell r="C561" t="str">
            <v>2-IT</v>
          </cell>
          <cell r="D561" t="str">
            <v>3-IP</v>
          </cell>
          <cell r="E561" t="str">
            <v>Total</v>
          </cell>
          <cell r="F561" t="str">
            <v>1-CSS</v>
          </cell>
          <cell r="G561" t="str">
            <v>2-IT</v>
          </cell>
          <cell r="H561" t="str">
            <v>3-IP</v>
          </cell>
          <cell r="I561" t="str">
            <v>4-Mortel</v>
          </cell>
          <cell r="J561" t="str">
            <v>Total</v>
          </cell>
          <cell r="K561" t="str">
            <v>1-CSS</v>
          </cell>
          <cell r="L561" t="str">
            <v>2-IT</v>
          </cell>
          <cell r="M561" t="str">
            <v>3-IP</v>
          </cell>
          <cell r="N561" t="str">
            <v>Total</v>
          </cell>
        </row>
        <row r="562">
          <cell r="A562" t="str">
            <v>a-Bruxelles - Brussel</v>
          </cell>
          <cell r="B562">
            <v>9.0909090909090917</v>
          </cell>
          <cell r="C562">
            <v>10.545454545454545</v>
          </cell>
          <cell r="D562">
            <v>20</v>
          </cell>
          <cell r="E562">
            <v>10.29023746701847</v>
          </cell>
          <cell r="F562">
            <v>10.629599345870808</v>
          </cell>
          <cell r="G562">
            <v>14.430115022655979</v>
          </cell>
          <cell r="H562">
            <v>17.730496453900709</v>
          </cell>
          <cell r="I562">
            <v>0</v>
          </cell>
          <cell r="J562">
            <v>13.422977117244635</v>
          </cell>
          <cell r="K562">
            <v>11.334289813486372</v>
          </cell>
          <cell r="L562">
            <v>14.063472308649658</v>
          </cell>
          <cell r="M562">
            <v>17.218543046357617</v>
          </cell>
          <cell r="N562">
            <v>13.482688391038696</v>
          </cell>
          <cell r="O562">
            <v>13.275837692633962</v>
          </cell>
        </row>
        <row r="563">
          <cell r="A563" t="str">
            <v>b-Antwerpen</v>
          </cell>
          <cell r="B563">
            <v>2.0202020202020203</v>
          </cell>
          <cell r="C563">
            <v>12.727272727272727</v>
          </cell>
          <cell r="D563">
            <v>20</v>
          </cell>
          <cell r="E563">
            <v>10.026385224274406</v>
          </cell>
          <cell r="F563">
            <v>8.2583810302534761</v>
          </cell>
          <cell r="G563">
            <v>13.035901010805157</v>
          </cell>
          <cell r="H563">
            <v>5.6737588652482271</v>
          </cell>
          <cell r="I563">
            <v>16.666666666666664</v>
          </cell>
          <cell r="J563">
            <v>11.417787213965557</v>
          </cell>
          <cell r="K563">
            <v>8.8952654232424688</v>
          </cell>
          <cell r="L563">
            <v>12.196639701306783</v>
          </cell>
          <cell r="M563">
            <v>14.569536423841059</v>
          </cell>
          <cell r="N563">
            <v>11.405295315682281</v>
          </cell>
          <cell r="O563">
            <v>11.338894387105896</v>
          </cell>
        </row>
        <row r="564">
          <cell r="A564" t="str">
            <v>c-Limburg</v>
          </cell>
          <cell r="B564">
            <v>2.0202020202020203</v>
          </cell>
          <cell r="C564">
            <v>5.8181818181818183</v>
          </cell>
          <cell r="D564">
            <v>0</v>
          </cell>
          <cell r="E564">
            <v>4.7493403693931393</v>
          </cell>
          <cell r="F564">
            <v>2.616516762060507</v>
          </cell>
          <cell r="G564">
            <v>3.4506796793307775</v>
          </cell>
          <cell r="H564">
            <v>4.2553191489361701</v>
          </cell>
          <cell r="I564">
            <v>16.666666666666664</v>
          </cell>
          <cell r="J564">
            <v>3.2554847841472041</v>
          </cell>
          <cell r="K564">
            <v>3.2998565279770444</v>
          </cell>
          <cell r="L564">
            <v>4.9159925326695708</v>
          </cell>
          <cell r="M564">
            <v>3.9735099337748347</v>
          </cell>
          <cell r="N564">
            <v>4.3991853360488795</v>
          </cell>
          <cell r="O564">
            <v>3.7325038880248838</v>
          </cell>
        </row>
        <row r="565">
          <cell r="A565" t="str">
            <v>d-Oost-Vlaanderen</v>
          </cell>
          <cell r="B565">
            <v>9.0909090909090917</v>
          </cell>
          <cell r="C565">
            <v>12.727272727272727</v>
          </cell>
          <cell r="D565">
            <v>0</v>
          </cell>
          <cell r="E565">
            <v>11.609498680738787</v>
          </cell>
          <cell r="F565">
            <v>8.4219133278822564</v>
          </cell>
          <cell r="G565">
            <v>10.073196235622168</v>
          </cell>
          <cell r="H565">
            <v>12.056737588652481</v>
          </cell>
          <cell r="I565">
            <v>16.666666666666664</v>
          </cell>
          <cell r="J565">
            <v>9.6720924746402446</v>
          </cell>
          <cell r="K565">
            <v>7.0301291248206583</v>
          </cell>
          <cell r="L565">
            <v>10.952084629744867</v>
          </cell>
          <cell r="M565">
            <v>4.6357615894039732</v>
          </cell>
          <cell r="N565">
            <v>9.4501018329938908</v>
          </cell>
          <cell r="O565">
            <v>9.6988547999434473</v>
          </cell>
        </row>
        <row r="566">
          <cell r="A566" t="str">
            <v>e-Vlaams-Brabant</v>
          </cell>
          <cell r="B566">
            <v>6.0606060606060597</v>
          </cell>
          <cell r="C566">
            <v>7.2727272727272725</v>
          </cell>
          <cell r="D566">
            <v>20</v>
          </cell>
          <cell r="E566">
            <v>7.1240105540897103</v>
          </cell>
          <cell r="F566">
            <v>4.2518397383483242</v>
          </cell>
          <cell r="G566">
            <v>5.7859881491808993</v>
          </cell>
          <cell r="H566">
            <v>4.2553191489361701</v>
          </cell>
          <cell r="I566">
            <v>16.666666666666664</v>
          </cell>
          <cell r="J566">
            <v>5.3078556263269654</v>
          </cell>
          <cell r="K566">
            <v>4.8780487804878048</v>
          </cell>
          <cell r="L566">
            <v>6.5961418792781581</v>
          </cell>
          <cell r="M566">
            <v>7.2847682119205297</v>
          </cell>
          <cell r="N566">
            <v>6.1507128309572296</v>
          </cell>
          <cell r="O566">
            <v>5.6977237381591967</v>
          </cell>
        </row>
        <row r="567">
          <cell r="A567" t="str">
            <v>f-West-Vlaanderen</v>
          </cell>
          <cell r="B567">
            <v>9.0909090909090917</v>
          </cell>
          <cell r="C567">
            <v>9.0909090909090917</v>
          </cell>
          <cell r="D567">
            <v>0</v>
          </cell>
          <cell r="E567">
            <v>8.9709762532981525</v>
          </cell>
          <cell r="F567">
            <v>5.3147996729354041</v>
          </cell>
          <cell r="G567">
            <v>5.9602649006622519</v>
          </cell>
          <cell r="H567">
            <v>1.4184397163120568</v>
          </cell>
          <cell r="I567">
            <v>0</v>
          </cell>
          <cell r="J567">
            <v>5.6145317291814107</v>
          </cell>
          <cell r="K567">
            <v>6.3127690100430414</v>
          </cell>
          <cell r="L567">
            <v>7.2806471686372127</v>
          </cell>
          <cell r="M567">
            <v>1.9867549668874174</v>
          </cell>
          <cell r="N567">
            <v>6.6802443991853364</v>
          </cell>
          <cell r="O567">
            <v>6.1642867241623067</v>
          </cell>
        </row>
        <row r="568">
          <cell r="A568" t="str">
            <v>g-Brabant Wallon</v>
          </cell>
          <cell r="B568">
            <v>1.0101010101010102</v>
          </cell>
          <cell r="C568">
            <v>1.4545454545454546</v>
          </cell>
          <cell r="D568">
            <v>0</v>
          </cell>
          <cell r="E568">
            <v>1.3192612137203164</v>
          </cell>
          <cell r="F568">
            <v>0.89942763695829919</v>
          </cell>
          <cell r="G568">
            <v>1.3245033112582782</v>
          </cell>
          <cell r="H568">
            <v>2.1276595744680851</v>
          </cell>
          <cell r="I568">
            <v>0</v>
          </cell>
          <cell r="J568">
            <v>1.2267044114177872</v>
          </cell>
          <cell r="K568">
            <v>1.1477761836441895</v>
          </cell>
          <cell r="L568">
            <v>1.7423771001866835</v>
          </cell>
          <cell r="M568">
            <v>0</v>
          </cell>
          <cell r="N568">
            <v>1.4663951120162932</v>
          </cell>
          <cell r="O568">
            <v>1.3148593241905839</v>
          </cell>
        </row>
        <row r="569">
          <cell r="A569" t="str">
            <v>h-Hainaut</v>
          </cell>
          <cell r="B569">
            <v>2.0202020202020203</v>
          </cell>
          <cell r="C569">
            <v>10.545454545454545</v>
          </cell>
          <cell r="D569">
            <v>20</v>
          </cell>
          <cell r="E569">
            <v>8.4432717678100264</v>
          </cell>
          <cell r="F569">
            <v>4.3336058871627152</v>
          </cell>
          <cell r="G569">
            <v>7.8773091669571276</v>
          </cell>
          <cell r="H569">
            <v>16.312056737588655</v>
          </cell>
          <cell r="I569">
            <v>16.666666666666664</v>
          </cell>
          <cell r="J569">
            <v>7.1479122434536437</v>
          </cell>
          <cell r="K569">
            <v>5.308464849354376</v>
          </cell>
          <cell r="L569">
            <v>7.3428749222153078</v>
          </cell>
          <cell r="M569">
            <v>11.920529801324504</v>
          </cell>
          <cell r="N569">
            <v>7.0468431771894089</v>
          </cell>
          <cell r="O569">
            <v>7.1822423299872762</v>
          </cell>
        </row>
        <row r="570">
          <cell r="A570" t="str">
            <v>i-Liège</v>
          </cell>
          <cell r="B570">
            <v>3.0303030303030298</v>
          </cell>
          <cell r="C570">
            <v>6.9090909090909092</v>
          </cell>
          <cell r="D570">
            <v>20</v>
          </cell>
          <cell r="E570">
            <v>6.0686015831134572</v>
          </cell>
          <cell r="F570">
            <v>4.1700735895339323</v>
          </cell>
          <cell r="G570">
            <v>8.5395608225862674</v>
          </cell>
          <cell r="H570">
            <v>7.0921985815602842</v>
          </cell>
          <cell r="I570">
            <v>0</v>
          </cell>
          <cell r="J570">
            <v>7.2186836518046711</v>
          </cell>
          <cell r="K570">
            <v>4.5911047345767582</v>
          </cell>
          <cell r="L570">
            <v>6.4094586185438693</v>
          </cell>
          <cell r="M570">
            <v>9.9337748344370862</v>
          </cell>
          <cell r="N570">
            <v>6.1099796334012213</v>
          </cell>
          <cell r="O570">
            <v>6.7722324331966641</v>
          </cell>
        </row>
        <row r="571">
          <cell r="A571" t="str">
            <v>j-Luxembourg</v>
          </cell>
          <cell r="B571">
            <v>2.0202020202020203</v>
          </cell>
          <cell r="C571">
            <v>1.0909090909090911</v>
          </cell>
          <cell r="D571">
            <v>0</v>
          </cell>
          <cell r="E571">
            <v>1.3192612137203164</v>
          </cell>
          <cell r="F571">
            <v>0.65412919051512675</v>
          </cell>
          <cell r="G571">
            <v>1.1153712094806554</v>
          </cell>
          <cell r="H571">
            <v>3.5460992907801421</v>
          </cell>
          <cell r="I571">
            <v>0</v>
          </cell>
          <cell r="J571">
            <v>1.0615711252653928</v>
          </cell>
          <cell r="K571">
            <v>1.0043041606886656</v>
          </cell>
          <cell r="L571">
            <v>0.93341630367143735</v>
          </cell>
          <cell r="M571">
            <v>3.9735099337748347</v>
          </cell>
          <cell r="N571">
            <v>1.1405295315682282</v>
          </cell>
          <cell r="O571">
            <v>1.1027852396437154</v>
          </cell>
        </row>
        <row r="572">
          <cell r="A572" t="str">
            <v>k-Namur</v>
          </cell>
          <cell r="B572">
            <v>1.0101010101010102</v>
          </cell>
          <cell r="C572">
            <v>2.9090909090909092</v>
          </cell>
          <cell r="D572">
            <v>0</v>
          </cell>
          <cell r="E572">
            <v>2.3746701846965697</v>
          </cell>
          <cell r="F572">
            <v>1.5535568274734259</v>
          </cell>
          <cell r="G572">
            <v>2.9627047751829907</v>
          </cell>
          <cell r="H572">
            <v>3.5460992907801421</v>
          </cell>
          <cell r="I572">
            <v>0</v>
          </cell>
          <cell r="J572">
            <v>2.5713611700872847</v>
          </cell>
          <cell r="K572">
            <v>2.2955523672883791</v>
          </cell>
          <cell r="L572">
            <v>2.9247044181705038</v>
          </cell>
          <cell r="M572">
            <v>1.3245033112582782</v>
          </cell>
          <cell r="N572">
            <v>2.6476578411405298</v>
          </cell>
          <cell r="O572">
            <v>2.587303831471794</v>
          </cell>
        </row>
        <row r="573">
          <cell r="A573" t="str">
            <v>l-Buitenland</v>
          </cell>
          <cell r="B573">
            <v>0</v>
          </cell>
          <cell r="C573">
            <v>0.72727272727272729</v>
          </cell>
          <cell r="D573">
            <v>0</v>
          </cell>
          <cell r="E573">
            <v>0.52770448548812665</v>
          </cell>
          <cell r="F573">
            <v>0</v>
          </cell>
          <cell r="G573">
            <v>3.4855350296270481E-2</v>
          </cell>
          <cell r="H573">
            <v>0</v>
          </cell>
          <cell r="I573">
            <v>0</v>
          </cell>
          <cell r="J573">
            <v>2.3590469450342062E-2</v>
          </cell>
          <cell r="K573">
            <v>0</v>
          </cell>
          <cell r="L573">
            <v>0.18668326073428748</v>
          </cell>
          <cell r="M573">
            <v>0</v>
          </cell>
          <cell r="N573">
            <v>0.12219959266802444</v>
          </cell>
          <cell r="O573">
            <v>8.4829633818747349E-2</v>
          </cell>
        </row>
        <row r="574">
          <cell r="A574" t="str">
            <v>n-Inconnu-1</v>
          </cell>
          <cell r="B574">
            <v>53.535353535353536</v>
          </cell>
          <cell r="C574">
            <v>18.181818181818183</v>
          </cell>
          <cell r="D574">
            <v>0</v>
          </cell>
          <cell r="E574">
            <v>27.176781002638521</v>
          </cell>
          <cell r="F574">
            <v>48.896156991005725</v>
          </cell>
          <cell r="G574">
            <v>25.409550365981175</v>
          </cell>
          <cell r="H574">
            <v>21.98581560283688</v>
          </cell>
          <cell r="I574">
            <v>16.666666666666664</v>
          </cell>
          <cell r="J574">
            <v>32.059447983014863</v>
          </cell>
          <cell r="K574">
            <v>43.902439024390247</v>
          </cell>
          <cell r="L574">
            <v>24.455507156191661</v>
          </cell>
          <cell r="M574">
            <v>23.17880794701987</v>
          </cell>
          <cell r="N574">
            <v>29.898167006109976</v>
          </cell>
          <cell r="O574">
            <v>31.047645977661531</v>
          </cell>
        </row>
        <row r="575">
          <cell r="A575" t="str">
            <v>Total</v>
          </cell>
          <cell r="B575">
            <v>100</v>
          </cell>
          <cell r="C575">
            <v>100</v>
          </cell>
          <cell r="D575">
            <v>100</v>
          </cell>
          <cell r="E575">
            <v>100</v>
          </cell>
          <cell r="F575">
            <v>100</v>
          </cell>
          <cell r="G575">
            <v>100</v>
          </cell>
          <cell r="H575">
            <v>100</v>
          </cell>
          <cell r="I575">
            <v>100</v>
          </cell>
          <cell r="J575">
            <v>100</v>
          </cell>
          <cell r="K575">
            <v>100</v>
          </cell>
          <cell r="L575">
            <v>100</v>
          </cell>
          <cell r="M575">
            <v>100</v>
          </cell>
          <cell r="N575">
            <v>100</v>
          </cell>
          <cell r="O575">
            <v>100</v>
          </cell>
        </row>
        <row r="577">
          <cell r="A577">
            <v>1</v>
          </cell>
          <cell r="B577">
            <v>2</v>
          </cell>
          <cell r="C577">
            <v>3</v>
          </cell>
          <cell r="D577">
            <v>4</v>
          </cell>
          <cell r="E577">
            <v>5</v>
          </cell>
          <cell r="F577">
            <v>6</v>
          </cell>
          <cell r="G577">
            <v>7</v>
          </cell>
          <cell r="H577">
            <v>8</v>
          </cell>
          <cell r="I577">
            <v>9</v>
          </cell>
          <cell r="J577">
            <v>10</v>
          </cell>
          <cell r="K577">
            <v>11</v>
          </cell>
          <cell r="L577">
            <v>12</v>
          </cell>
          <cell r="M577">
            <v>13</v>
          </cell>
          <cell r="N577">
            <v>14</v>
          </cell>
          <cell r="O577">
            <v>15</v>
          </cell>
          <cell r="P577">
            <v>16</v>
          </cell>
          <cell r="Q577">
            <v>17</v>
          </cell>
          <cell r="R577">
            <v>18</v>
          </cell>
          <cell r="S577">
            <v>19</v>
          </cell>
          <cell r="T577">
            <v>20</v>
          </cell>
          <cell r="U577">
            <v>21</v>
          </cell>
        </row>
        <row r="578">
          <cell r="A578" t="str">
            <v>5.5.6.  Arbeidsplaatsongevallen volgens provincie en gewest van het ongeval : verdeling volgens gevolgen en aard van het werk (hoofd-/handarbeid) - 2020</v>
          </cell>
        </row>
        <row r="579">
          <cell r="J579" t="str">
            <v>Andere</v>
          </cell>
          <cell r="T579" t="str">
            <v>Contractueel arbeider</v>
          </cell>
        </row>
        <row r="580">
          <cell r="B580" t="str">
            <v>1-CSS</v>
          </cell>
          <cell r="D580" t="str">
            <v>2-IT</v>
          </cell>
          <cell r="F580" t="str">
            <v>3-IP</v>
          </cell>
          <cell r="H580" t="str">
            <v>4-Mortel</v>
          </cell>
          <cell r="J580" t="str">
            <v>Total</v>
          </cell>
          <cell r="L580" t="str">
            <v>1-CSS</v>
          </cell>
          <cell r="N580" t="str">
            <v>2-IT</v>
          </cell>
          <cell r="P580" t="str">
            <v>3-IP</v>
          </cell>
          <cell r="R580" t="str">
            <v>4-Mortel</v>
          </cell>
          <cell r="T580" t="str">
            <v>Total</v>
          </cell>
        </row>
        <row r="581">
          <cell r="A581" t="str">
            <v>a-Bruxelles - Brussel</v>
          </cell>
          <cell r="B581">
            <v>7</v>
          </cell>
          <cell r="C581">
            <v>3.804347826086957</v>
          </cell>
          <cell r="D581">
            <v>45</v>
          </cell>
          <cell r="E581">
            <v>8.8932806324110665</v>
          </cell>
          <cell r="F581">
            <v>7</v>
          </cell>
          <cell r="G581">
            <v>23.333333333333329</v>
          </cell>
          <cell r="H581">
            <v>0</v>
          </cell>
          <cell r="I581">
            <v>0</v>
          </cell>
          <cell r="J581">
            <v>59</v>
          </cell>
          <cell r="K581">
            <v>8.1830790568654646</v>
          </cell>
          <cell r="L581">
            <v>8</v>
          </cell>
          <cell r="M581">
            <v>11.764705882352938</v>
          </cell>
          <cell r="N581">
            <v>99</v>
          </cell>
          <cell r="O581">
            <v>14.842578710644677</v>
          </cell>
          <cell r="P581">
            <v>10</v>
          </cell>
          <cell r="Q581">
            <v>23.255813953488367</v>
          </cell>
          <cell r="R581">
            <v>0</v>
          </cell>
          <cell r="S581">
            <v>0</v>
          </cell>
          <cell r="T581">
            <v>117</v>
          </cell>
          <cell r="U581">
            <v>15.019255455712452</v>
          </cell>
        </row>
        <row r="582">
          <cell r="A582" t="str">
            <v>b-Antwerpen</v>
          </cell>
          <cell r="B582">
            <v>5</v>
          </cell>
          <cell r="C582">
            <v>2.7173913043478262</v>
          </cell>
          <cell r="D582">
            <v>43</v>
          </cell>
          <cell r="E582">
            <v>8.4980237154150196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48</v>
          </cell>
          <cell r="K582">
            <v>6.6574202496532591</v>
          </cell>
          <cell r="L582">
            <v>10</v>
          </cell>
          <cell r="M582">
            <v>14.705882352941178</v>
          </cell>
          <cell r="N582">
            <v>150</v>
          </cell>
          <cell r="O582">
            <v>22.488755622188904</v>
          </cell>
          <cell r="P582">
            <v>10</v>
          </cell>
          <cell r="Q582">
            <v>23.255813953488367</v>
          </cell>
          <cell r="R582">
            <v>1</v>
          </cell>
          <cell r="S582">
            <v>100</v>
          </cell>
          <cell r="T582">
            <v>171</v>
          </cell>
          <cell r="U582">
            <v>21.951219512195124</v>
          </cell>
        </row>
        <row r="583">
          <cell r="A583" t="str">
            <v>c-Limburg</v>
          </cell>
          <cell r="B583">
            <v>1</v>
          </cell>
          <cell r="C583">
            <v>0.54347826086956519</v>
          </cell>
          <cell r="D583">
            <v>3</v>
          </cell>
          <cell r="E583">
            <v>0.59288537549407105</v>
          </cell>
          <cell r="F583">
            <v>2</v>
          </cell>
          <cell r="G583">
            <v>6.6666666666666679</v>
          </cell>
          <cell r="H583">
            <v>0</v>
          </cell>
          <cell r="I583">
            <v>0</v>
          </cell>
          <cell r="J583">
            <v>6</v>
          </cell>
          <cell r="K583">
            <v>0.83217753120665738</v>
          </cell>
          <cell r="L583">
            <v>5</v>
          </cell>
          <cell r="M583">
            <v>7.3529411764705888</v>
          </cell>
          <cell r="N583">
            <v>33</v>
          </cell>
          <cell r="O583">
            <v>4.9475262368815596</v>
          </cell>
          <cell r="P583">
            <v>1</v>
          </cell>
          <cell r="Q583">
            <v>2.3255813953488373</v>
          </cell>
          <cell r="R583">
            <v>0</v>
          </cell>
          <cell r="S583">
            <v>0</v>
          </cell>
          <cell r="T583">
            <v>39</v>
          </cell>
          <cell r="U583">
            <v>5.006418485237484</v>
          </cell>
        </row>
        <row r="584">
          <cell r="A584" t="str">
            <v>d-Oost-Vlaanderen</v>
          </cell>
          <cell r="B584">
            <v>6</v>
          </cell>
          <cell r="C584">
            <v>3.2608695652173911</v>
          </cell>
          <cell r="D584">
            <v>22</v>
          </cell>
          <cell r="E584">
            <v>4.3478260869565215</v>
          </cell>
          <cell r="F584">
            <v>1</v>
          </cell>
          <cell r="G584">
            <v>3.3333333333333339</v>
          </cell>
          <cell r="H584">
            <v>0</v>
          </cell>
          <cell r="I584">
            <v>0</v>
          </cell>
          <cell r="J584">
            <v>29</v>
          </cell>
          <cell r="K584">
            <v>4.0221914008321775</v>
          </cell>
          <cell r="L584">
            <v>9</v>
          </cell>
          <cell r="M584">
            <v>13.235294117647062</v>
          </cell>
          <cell r="N584">
            <v>104</v>
          </cell>
          <cell r="O584">
            <v>15.592203898050974</v>
          </cell>
          <cell r="P584">
            <v>4</v>
          </cell>
          <cell r="Q584">
            <v>9.3023255813953494</v>
          </cell>
          <cell r="R584">
            <v>0</v>
          </cell>
          <cell r="S584">
            <v>0</v>
          </cell>
          <cell r="T584">
            <v>117</v>
          </cell>
          <cell r="U584">
            <v>15.019255455712452</v>
          </cell>
        </row>
        <row r="585">
          <cell r="A585" t="str">
            <v>e-Vlaams-Brabant</v>
          </cell>
          <cell r="B585">
            <v>2</v>
          </cell>
          <cell r="C585">
            <v>1.0869565217391304</v>
          </cell>
          <cell r="D585">
            <v>13</v>
          </cell>
          <cell r="E585">
            <v>2.5691699604743086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15</v>
          </cell>
          <cell r="K585">
            <v>2.0804438280166435</v>
          </cell>
          <cell r="L585">
            <v>4</v>
          </cell>
          <cell r="M585">
            <v>5.8823529411764692</v>
          </cell>
          <cell r="N585">
            <v>57</v>
          </cell>
          <cell r="O585">
            <v>8.5457271364317844</v>
          </cell>
          <cell r="P585">
            <v>4</v>
          </cell>
          <cell r="Q585">
            <v>9.3023255813953494</v>
          </cell>
          <cell r="R585">
            <v>0</v>
          </cell>
          <cell r="S585">
            <v>0</v>
          </cell>
          <cell r="T585">
            <v>65</v>
          </cell>
          <cell r="U585">
            <v>8.3440308087291406</v>
          </cell>
        </row>
        <row r="586">
          <cell r="A586" t="str">
            <v>f-West-Vlaanderen</v>
          </cell>
          <cell r="B586">
            <v>5</v>
          </cell>
          <cell r="C586">
            <v>2.7173913043478262</v>
          </cell>
          <cell r="D586">
            <v>22</v>
          </cell>
          <cell r="E586">
            <v>4.3478260869565215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27</v>
          </cell>
          <cell r="K586">
            <v>3.7447988904299581</v>
          </cell>
          <cell r="L586">
            <v>19</v>
          </cell>
          <cell r="M586">
            <v>27.941176470588236</v>
          </cell>
          <cell r="N586">
            <v>89</v>
          </cell>
          <cell r="O586">
            <v>13.343328335832084</v>
          </cell>
          <cell r="P586">
            <v>2</v>
          </cell>
          <cell r="Q586">
            <v>4.6511627906976747</v>
          </cell>
          <cell r="R586">
            <v>0</v>
          </cell>
          <cell r="S586">
            <v>0</v>
          </cell>
          <cell r="T586">
            <v>110</v>
          </cell>
          <cell r="U586">
            <v>14.120667522464696</v>
          </cell>
        </row>
        <row r="587">
          <cell r="A587" t="str">
            <v>g-Brabant Wallon</v>
          </cell>
          <cell r="B587">
            <v>1</v>
          </cell>
          <cell r="C587">
            <v>0.54347826086956519</v>
          </cell>
          <cell r="D587">
            <v>5</v>
          </cell>
          <cell r="E587">
            <v>0.98814229249011865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6</v>
          </cell>
          <cell r="K587">
            <v>0.83217753120665738</v>
          </cell>
          <cell r="L587">
            <v>1</v>
          </cell>
          <cell r="M587">
            <v>1.4705882352941173</v>
          </cell>
          <cell r="N587">
            <v>18</v>
          </cell>
          <cell r="O587">
            <v>2.6986506746626686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19</v>
          </cell>
          <cell r="U587">
            <v>2.4390243902439024</v>
          </cell>
        </row>
        <row r="588">
          <cell r="A588" t="str">
            <v>h-Hainaut</v>
          </cell>
          <cell r="B588">
            <v>7</v>
          </cell>
          <cell r="C588">
            <v>3.804347826086957</v>
          </cell>
          <cell r="D588">
            <v>71</v>
          </cell>
          <cell r="E588">
            <v>14.031620553359682</v>
          </cell>
          <cell r="F588">
            <v>6</v>
          </cell>
          <cell r="G588">
            <v>20</v>
          </cell>
          <cell r="H588">
            <v>1</v>
          </cell>
          <cell r="I588">
            <v>100</v>
          </cell>
          <cell r="J588">
            <v>85</v>
          </cell>
          <cell r="K588">
            <v>11.789181692094314</v>
          </cell>
          <cell r="L588">
            <v>4</v>
          </cell>
          <cell r="M588">
            <v>5.8823529411764692</v>
          </cell>
          <cell r="N588">
            <v>40</v>
          </cell>
          <cell r="O588">
            <v>5.9970014992503744</v>
          </cell>
          <cell r="P588">
            <v>4</v>
          </cell>
          <cell r="Q588">
            <v>9.3023255813953494</v>
          </cell>
          <cell r="R588">
            <v>0</v>
          </cell>
          <cell r="S588">
            <v>0</v>
          </cell>
          <cell r="T588">
            <v>48</v>
          </cell>
          <cell r="U588">
            <v>6.1617458279845962</v>
          </cell>
        </row>
        <row r="589">
          <cell r="A589" t="str">
            <v>i-Liège</v>
          </cell>
          <cell r="B589">
            <v>12</v>
          </cell>
          <cell r="C589">
            <v>6.5217391304347823</v>
          </cell>
          <cell r="D589">
            <v>68</v>
          </cell>
          <cell r="E589">
            <v>13.438735177865613</v>
          </cell>
          <cell r="F589">
            <v>5</v>
          </cell>
          <cell r="G589">
            <v>16.666666666666664</v>
          </cell>
          <cell r="H589">
            <v>0</v>
          </cell>
          <cell r="I589">
            <v>0</v>
          </cell>
          <cell r="J589">
            <v>85</v>
          </cell>
          <cell r="K589">
            <v>11.789181692094314</v>
          </cell>
          <cell r="L589">
            <v>3</v>
          </cell>
          <cell r="M589">
            <v>4.4117647058823533</v>
          </cell>
          <cell r="N589">
            <v>36</v>
          </cell>
          <cell r="O589">
            <v>5.3973013493253372</v>
          </cell>
          <cell r="P589">
            <v>1</v>
          </cell>
          <cell r="Q589">
            <v>2.3255813953488373</v>
          </cell>
          <cell r="R589">
            <v>0</v>
          </cell>
          <cell r="S589">
            <v>0</v>
          </cell>
          <cell r="T589">
            <v>40</v>
          </cell>
          <cell r="U589">
            <v>5.1347881899871632</v>
          </cell>
        </row>
        <row r="590">
          <cell r="A590" t="str">
            <v>j-Luxembourg</v>
          </cell>
          <cell r="B590">
            <v>4</v>
          </cell>
          <cell r="C590">
            <v>2.1739130434782608</v>
          </cell>
          <cell r="D590">
            <v>8</v>
          </cell>
          <cell r="E590">
            <v>1.5810276679841897</v>
          </cell>
          <cell r="F590">
            <v>2</v>
          </cell>
          <cell r="G590">
            <v>6.6666666666666679</v>
          </cell>
          <cell r="H590">
            <v>0</v>
          </cell>
          <cell r="I590">
            <v>0</v>
          </cell>
          <cell r="J590">
            <v>14</v>
          </cell>
          <cell r="K590">
            <v>1.9417475728155338</v>
          </cell>
          <cell r="L590">
            <v>0</v>
          </cell>
          <cell r="M590">
            <v>0</v>
          </cell>
          <cell r="N590">
            <v>5</v>
          </cell>
          <cell r="O590">
            <v>0.7496251874062968</v>
          </cell>
          <cell r="P590">
            <v>4</v>
          </cell>
          <cell r="Q590">
            <v>9.3023255813953494</v>
          </cell>
          <cell r="R590">
            <v>0</v>
          </cell>
          <cell r="S590">
            <v>0</v>
          </cell>
          <cell r="T590">
            <v>9</v>
          </cell>
          <cell r="U590">
            <v>1.1553273427471118</v>
          </cell>
        </row>
        <row r="591">
          <cell r="A591" t="str">
            <v>k-Namur</v>
          </cell>
          <cell r="B591">
            <v>2</v>
          </cell>
          <cell r="C591">
            <v>1.0869565217391304</v>
          </cell>
          <cell r="D591">
            <v>24</v>
          </cell>
          <cell r="E591">
            <v>4.7430830039525684</v>
          </cell>
          <cell r="F591">
            <v>2</v>
          </cell>
          <cell r="G591">
            <v>6.6666666666666679</v>
          </cell>
          <cell r="H591">
            <v>0</v>
          </cell>
          <cell r="I591">
            <v>0</v>
          </cell>
          <cell r="J591">
            <v>28</v>
          </cell>
          <cell r="K591">
            <v>3.8834951456310676</v>
          </cell>
          <cell r="L591">
            <v>2</v>
          </cell>
          <cell r="M591">
            <v>2.9411764705882346</v>
          </cell>
          <cell r="N591">
            <v>15</v>
          </cell>
          <cell r="O591">
            <v>2.2488755622188905</v>
          </cell>
          <cell r="P591">
            <v>2</v>
          </cell>
          <cell r="Q591">
            <v>4.6511627906976747</v>
          </cell>
          <cell r="R591">
            <v>0</v>
          </cell>
          <cell r="S591">
            <v>0</v>
          </cell>
          <cell r="T591">
            <v>19</v>
          </cell>
          <cell r="U591">
            <v>2.4390243902439024</v>
          </cell>
        </row>
        <row r="592">
          <cell r="A592" t="str">
            <v>l-Buitenland</v>
          </cell>
          <cell r="B592">
            <v>0</v>
          </cell>
          <cell r="C592">
            <v>0</v>
          </cell>
          <cell r="D592">
            <v>1</v>
          </cell>
          <cell r="E592">
            <v>0.19762845849802371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1</v>
          </cell>
          <cell r="K592">
            <v>0.13869625520110956</v>
          </cell>
          <cell r="L592">
            <v>0</v>
          </cell>
          <cell r="M592">
            <v>0</v>
          </cell>
          <cell r="N592">
            <v>1</v>
          </cell>
          <cell r="O592">
            <v>0.14992503748125938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1</v>
          </cell>
          <cell r="U592">
            <v>0.12836970474967907</v>
          </cell>
        </row>
        <row r="593">
          <cell r="A593" t="str">
            <v>n-Inconnu-1</v>
          </cell>
          <cell r="B593">
            <v>132</v>
          </cell>
          <cell r="C593">
            <v>71.739130434782609</v>
          </cell>
          <cell r="D593">
            <v>181</v>
          </cell>
          <cell r="E593">
            <v>35.770750988142289</v>
          </cell>
          <cell r="F593">
            <v>5</v>
          </cell>
          <cell r="G593">
            <v>16.666666666666664</v>
          </cell>
          <cell r="H593">
            <v>0</v>
          </cell>
          <cell r="I593">
            <v>0</v>
          </cell>
          <cell r="J593">
            <v>318</v>
          </cell>
          <cell r="K593">
            <v>44.105409153952849</v>
          </cell>
          <cell r="L593">
            <v>3</v>
          </cell>
          <cell r="M593">
            <v>4.4117647058823533</v>
          </cell>
          <cell r="N593">
            <v>20</v>
          </cell>
          <cell r="O593">
            <v>2.9985007496251872</v>
          </cell>
          <cell r="P593">
            <v>1</v>
          </cell>
          <cell r="Q593">
            <v>2.3255813953488373</v>
          </cell>
          <cell r="R593">
            <v>0</v>
          </cell>
          <cell r="S593">
            <v>0</v>
          </cell>
          <cell r="T593">
            <v>24</v>
          </cell>
          <cell r="U593">
            <v>3.0808729139922981</v>
          </cell>
        </row>
        <row r="594">
          <cell r="A594" t="str">
            <v>Total</v>
          </cell>
          <cell r="B594">
            <v>184</v>
          </cell>
          <cell r="C594">
            <v>100</v>
          </cell>
          <cell r="D594">
            <v>506</v>
          </cell>
          <cell r="E594">
            <v>100</v>
          </cell>
          <cell r="F594">
            <v>30</v>
          </cell>
          <cell r="G594">
            <v>100</v>
          </cell>
          <cell r="H594">
            <v>1</v>
          </cell>
          <cell r="I594">
            <v>100</v>
          </cell>
          <cell r="J594">
            <v>721</v>
          </cell>
          <cell r="K594">
            <v>100</v>
          </cell>
          <cell r="L594">
            <v>68</v>
          </cell>
          <cell r="M594">
            <v>100</v>
          </cell>
          <cell r="N594">
            <v>667</v>
          </cell>
          <cell r="O594">
            <v>100</v>
          </cell>
          <cell r="P594">
            <v>43</v>
          </cell>
          <cell r="Q594">
            <v>100</v>
          </cell>
          <cell r="R594">
            <v>1</v>
          </cell>
          <cell r="S594">
            <v>100</v>
          </cell>
          <cell r="T594">
            <v>779</v>
          </cell>
          <cell r="U594">
            <v>100</v>
          </cell>
        </row>
        <row r="597">
          <cell r="A597" t="str">
            <v>5.4.7.  Arbeidsplaatsongevallen volgens provincie en gewest van het ongeval :  verdeling volgens duur van de tijdelijke ongeschiktheid - 2020</v>
          </cell>
        </row>
        <row r="598">
          <cell r="B598" t="str">
            <v>a-ITT 0 jour</v>
          </cell>
          <cell r="D598" t="str">
            <v>b-ITT 1 à 3 jours</v>
          </cell>
          <cell r="F598" t="str">
            <v>c-ITT 4 à 7 jours</v>
          </cell>
          <cell r="H598" t="str">
            <v>d-ITT 8 à 15 jours</v>
          </cell>
          <cell r="J598" t="str">
            <v>e-ITT 16 à 30 jours</v>
          </cell>
          <cell r="L598" t="str">
            <v>f-ITT 1 à 3 mois</v>
          </cell>
          <cell r="N598" t="str">
            <v>g-ITT 4 à 6 mois</v>
          </cell>
          <cell r="P598" t="str">
            <v>h-ITT &gt; 6 mois</v>
          </cell>
          <cell r="R598" t="str">
            <v>Total</v>
          </cell>
        </row>
        <row r="599">
          <cell r="A599" t="str">
            <v>a-Bruxelles - Brussel</v>
          </cell>
          <cell r="B599">
            <v>221</v>
          </cell>
          <cell r="C599">
            <v>10.892065056678167</v>
          </cell>
          <cell r="D599">
            <v>139</v>
          </cell>
          <cell r="E599">
            <v>12.5</v>
          </cell>
          <cell r="F599">
            <v>159</v>
          </cell>
          <cell r="G599">
            <v>16.77215189873418</v>
          </cell>
          <cell r="H599">
            <v>130</v>
          </cell>
          <cell r="I599">
            <v>14.573991031390134</v>
          </cell>
          <cell r="J599">
            <v>81</v>
          </cell>
          <cell r="K599">
            <v>13.170731707317074</v>
          </cell>
          <cell r="L599">
            <v>117</v>
          </cell>
          <cell r="M599">
            <v>13.716295427901523</v>
          </cell>
          <cell r="N599">
            <v>40</v>
          </cell>
          <cell r="O599">
            <v>12.232415902140675</v>
          </cell>
          <cell r="P599">
            <v>52</v>
          </cell>
          <cell r="Q599">
            <v>17.508417508417509</v>
          </cell>
          <cell r="R599">
            <v>939</v>
          </cell>
          <cell r="S599">
            <v>13.275837692633962</v>
          </cell>
        </row>
        <row r="600">
          <cell r="A600" t="str">
            <v>b-Antwerpen</v>
          </cell>
          <cell r="B600">
            <v>166</v>
          </cell>
          <cell r="C600">
            <v>8.1813701330704784</v>
          </cell>
          <cell r="D600">
            <v>144</v>
          </cell>
          <cell r="E600">
            <v>12.949640287769785</v>
          </cell>
          <cell r="F600">
            <v>121</v>
          </cell>
          <cell r="G600">
            <v>12.763713080168776</v>
          </cell>
          <cell r="H600">
            <v>129</v>
          </cell>
          <cell r="I600">
            <v>14.461883408071749</v>
          </cell>
          <cell r="J600">
            <v>70</v>
          </cell>
          <cell r="K600">
            <v>11.38211382113821</v>
          </cell>
          <cell r="L600">
            <v>104</v>
          </cell>
          <cell r="M600">
            <v>12.192262602579133</v>
          </cell>
          <cell r="N600">
            <v>37</v>
          </cell>
          <cell r="O600">
            <v>11.314984709480122</v>
          </cell>
          <cell r="P600">
            <v>31</v>
          </cell>
          <cell r="Q600">
            <v>10.437710437710439</v>
          </cell>
          <cell r="R600">
            <v>802</v>
          </cell>
          <cell r="S600">
            <v>11.338894387105896</v>
          </cell>
        </row>
        <row r="601">
          <cell r="A601" t="str">
            <v>c-Limburg</v>
          </cell>
          <cell r="B601">
            <v>58</v>
          </cell>
          <cell r="C601">
            <v>2.8585510103499261</v>
          </cell>
          <cell r="D601">
            <v>40</v>
          </cell>
          <cell r="E601">
            <v>3.5971223021582732</v>
          </cell>
          <cell r="F601">
            <v>30</v>
          </cell>
          <cell r="G601">
            <v>3.1645569620253169</v>
          </cell>
          <cell r="H601">
            <v>38</v>
          </cell>
          <cell r="I601">
            <v>4.2600896860986541</v>
          </cell>
          <cell r="J601">
            <v>24</v>
          </cell>
          <cell r="K601">
            <v>3.9024390243902438</v>
          </cell>
          <cell r="L601">
            <v>43</v>
          </cell>
          <cell r="M601">
            <v>5.0410316529894494</v>
          </cell>
          <cell r="N601">
            <v>19</v>
          </cell>
          <cell r="O601">
            <v>5.8103975535168191</v>
          </cell>
          <cell r="P601">
            <v>12</v>
          </cell>
          <cell r="Q601">
            <v>4.0404040404040407</v>
          </cell>
          <cell r="R601">
            <v>264</v>
          </cell>
          <cell r="S601">
            <v>3.7325038880248838</v>
          </cell>
        </row>
        <row r="602">
          <cell r="A602" t="str">
            <v>d-Oost-Vlaanderen</v>
          </cell>
          <cell r="B602">
            <v>161</v>
          </cell>
          <cell r="C602">
            <v>7.9349433218334164</v>
          </cell>
          <cell r="D602">
            <v>132</v>
          </cell>
          <cell r="E602">
            <v>11.870503597122301</v>
          </cell>
          <cell r="F602">
            <v>87</v>
          </cell>
          <cell r="G602">
            <v>9.1772151898734187</v>
          </cell>
          <cell r="H602">
            <v>86</v>
          </cell>
          <cell r="I602">
            <v>9.6412556053811667</v>
          </cell>
          <cell r="J602">
            <v>63</v>
          </cell>
          <cell r="K602">
            <v>10.24390243902439</v>
          </cell>
          <cell r="L602">
            <v>102</v>
          </cell>
          <cell r="M602">
            <v>11.957796014067995</v>
          </cell>
          <cell r="N602">
            <v>31</v>
          </cell>
          <cell r="O602">
            <v>9.4801223241590211</v>
          </cell>
          <cell r="P602">
            <v>24</v>
          </cell>
          <cell r="Q602">
            <v>8.0808080808080813</v>
          </cell>
          <cell r="R602">
            <v>686</v>
          </cell>
          <cell r="S602">
            <v>9.6988547999434473</v>
          </cell>
        </row>
        <row r="603">
          <cell r="A603" t="str">
            <v>e-Vlaams-Brabant</v>
          </cell>
          <cell r="B603">
            <v>95</v>
          </cell>
          <cell r="C603">
            <v>4.6821094135041896</v>
          </cell>
          <cell r="D603">
            <v>66</v>
          </cell>
          <cell r="E603">
            <v>5.9352517985611506</v>
          </cell>
          <cell r="F603">
            <v>57</v>
          </cell>
          <cell r="G603">
            <v>6.0126582278481013</v>
          </cell>
          <cell r="H603">
            <v>44</v>
          </cell>
          <cell r="I603">
            <v>4.9327354260089686</v>
          </cell>
          <cell r="J603">
            <v>40</v>
          </cell>
          <cell r="K603">
            <v>6.5040650406504072</v>
          </cell>
          <cell r="L603">
            <v>52</v>
          </cell>
          <cell r="M603">
            <v>6.0961313012895664</v>
          </cell>
          <cell r="N603">
            <v>31</v>
          </cell>
          <cell r="O603">
            <v>9.4801223241590211</v>
          </cell>
          <cell r="P603">
            <v>18</v>
          </cell>
          <cell r="Q603">
            <v>6.0606060606060597</v>
          </cell>
          <cell r="R603">
            <v>403</v>
          </cell>
          <cell r="S603">
            <v>5.6977237381591967</v>
          </cell>
        </row>
        <row r="604">
          <cell r="A604" t="str">
            <v>f-West-Vlaanderen</v>
          </cell>
          <cell r="B604">
            <v>118</v>
          </cell>
          <cell r="C604">
            <v>5.8156727451946768</v>
          </cell>
          <cell r="D604">
            <v>73</v>
          </cell>
          <cell r="E604">
            <v>6.5647482014388485</v>
          </cell>
          <cell r="F604">
            <v>57</v>
          </cell>
          <cell r="G604">
            <v>6.0126582278481013</v>
          </cell>
          <cell r="H604">
            <v>52</v>
          </cell>
          <cell r="I604">
            <v>5.8295964125560538</v>
          </cell>
          <cell r="J604">
            <v>44</v>
          </cell>
          <cell r="K604">
            <v>7.1544715447154479</v>
          </cell>
          <cell r="L604">
            <v>64</v>
          </cell>
          <cell r="M604">
            <v>7.5029308323563884</v>
          </cell>
          <cell r="N604">
            <v>23</v>
          </cell>
          <cell r="O604">
            <v>7.0336391437308858</v>
          </cell>
          <cell r="P604">
            <v>5</v>
          </cell>
          <cell r="Q604">
            <v>1.6835016835016834</v>
          </cell>
          <cell r="R604">
            <v>436</v>
          </cell>
          <cell r="S604">
            <v>6.1642867241623067</v>
          </cell>
        </row>
        <row r="605">
          <cell r="A605" t="str">
            <v>g-Brabant Wallon</v>
          </cell>
          <cell r="B605">
            <v>20</v>
          </cell>
          <cell r="C605">
            <v>0.98570724494825024</v>
          </cell>
          <cell r="D605">
            <v>12</v>
          </cell>
          <cell r="E605">
            <v>1.079136690647482</v>
          </cell>
          <cell r="F605">
            <v>16</v>
          </cell>
          <cell r="G605">
            <v>1.6877637130801686</v>
          </cell>
          <cell r="H605">
            <v>17</v>
          </cell>
          <cell r="I605">
            <v>1.905829596412556</v>
          </cell>
          <cell r="J605">
            <v>11</v>
          </cell>
          <cell r="K605">
            <v>1.788617886178862</v>
          </cell>
          <cell r="L605">
            <v>9</v>
          </cell>
          <cell r="M605">
            <v>1.0550996483001172</v>
          </cell>
          <cell r="N605">
            <v>5</v>
          </cell>
          <cell r="O605">
            <v>1.5290519877675843</v>
          </cell>
          <cell r="P605">
            <v>3</v>
          </cell>
          <cell r="Q605">
            <v>1.0101010101010102</v>
          </cell>
          <cell r="R605">
            <v>93</v>
          </cell>
          <cell r="S605">
            <v>1.3148593241905839</v>
          </cell>
        </row>
        <row r="606">
          <cell r="A606" t="str">
            <v>h-Hainaut</v>
          </cell>
          <cell r="B606">
            <v>93</v>
          </cell>
          <cell r="C606">
            <v>4.5835386890093641</v>
          </cell>
          <cell r="D606">
            <v>78</v>
          </cell>
          <cell r="E606">
            <v>7.0143884892086312</v>
          </cell>
          <cell r="F606">
            <v>75</v>
          </cell>
          <cell r="G606">
            <v>7.9113924050632924</v>
          </cell>
          <cell r="H606">
            <v>80</v>
          </cell>
          <cell r="I606">
            <v>8.9686098654708513</v>
          </cell>
          <cell r="J606">
            <v>56</v>
          </cell>
          <cell r="K606">
            <v>9.1056910569105689</v>
          </cell>
          <cell r="L606">
            <v>58</v>
          </cell>
          <cell r="M606">
            <v>6.7995310668229783</v>
          </cell>
          <cell r="N606">
            <v>26</v>
          </cell>
          <cell r="O606">
            <v>7.9510703363914361</v>
          </cell>
          <cell r="P606">
            <v>42</v>
          </cell>
          <cell r="Q606">
            <v>14.14141414141414</v>
          </cell>
          <cell r="R606">
            <v>508</v>
          </cell>
          <cell r="S606">
            <v>7.1822423299872762</v>
          </cell>
        </row>
        <row r="607">
          <cell r="A607" t="str">
            <v>i-Liège</v>
          </cell>
          <cell r="B607">
            <v>86</v>
          </cell>
          <cell r="C607">
            <v>4.2385411532774766</v>
          </cell>
          <cell r="D607">
            <v>58</v>
          </cell>
          <cell r="E607">
            <v>5.2158273381294968</v>
          </cell>
          <cell r="F607">
            <v>81</v>
          </cell>
          <cell r="G607">
            <v>8.5443037974683538</v>
          </cell>
          <cell r="H607">
            <v>74</v>
          </cell>
          <cell r="I607">
            <v>8.2959641255605376</v>
          </cell>
          <cell r="J607">
            <v>57</v>
          </cell>
          <cell r="K607">
            <v>9.2682926829268286</v>
          </cell>
          <cell r="L607">
            <v>76</v>
          </cell>
          <cell r="M607">
            <v>8.909730363423213</v>
          </cell>
          <cell r="N607">
            <v>21</v>
          </cell>
          <cell r="O607">
            <v>6.4220183486238538</v>
          </cell>
          <cell r="P607">
            <v>26</v>
          </cell>
          <cell r="Q607">
            <v>8.7542087542087543</v>
          </cell>
          <cell r="R607">
            <v>479</v>
          </cell>
          <cell r="S607">
            <v>6.7722324331966641</v>
          </cell>
        </row>
        <row r="608">
          <cell r="A608" t="str">
            <v>j-Luxembourg</v>
          </cell>
          <cell r="B608">
            <v>17</v>
          </cell>
          <cell r="C608">
            <v>0.83785115820601275</v>
          </cell>
          <cell r="D608">
            <v>12</v>
          </cell>
          <cell r="E608">
            <v>1.079136690647482</v>
          </cell>
          <cell r="F608">
            <v>12</v>
          </cell>
          <cell r="G608">
            <v>1.2658227848101267</v>
          </cell>
          <cell r="H608">
            <v>8</v>
          </cell>
          <cell r="I608">
            <v>0.89686098654708535</v>
          </cell>
          <cell r="J608">
            <v>9</v>
          </cell>
          <cell r="K608">
            <v>1.4634146341463419</v>
          </cell>
          <cell r="L608">
            <v>7</v>
          </cell>
          <cell r="M608">
            <v>0.82063305978898016</v>
          </cell>
          <cell r="N608">
            <v>2</v>
          </cell>
          <cell r="O608">
            <v>0.6116207951070336</v>
          </cell>
          <cell r="P608">
            <v>11</v>
          </cell>
          <cell r="Q608">
            <v>3.7037037037037033</v>
          </cell>
          <cell r="R608">
            <v>78</v>
          </cell>
          <cell r="S608">
            <v>1.1027852396437154</v>
          </cell>
        </row>
        <row r="609">
          <cell r="A609" t="str">
            <v>k-Namur</v>
          </cell>
          <cell r="B609">
            <v>36</v>
          </cell>
          <cell r="C609">
            <v>1.7742730409068506</v>
          </cell>
          <cell r="D609">
            <v>37</v>
          </cell>
          <cell r="E609">
            <v>3.3273381294964031</v>
          </cell>
          <cell r="F609">
            <v>15</v>
          </cell>
          <cell r="G609">
            <v>1.5822784810126584</v>
          </cell>
          <cell r="H609">
            <v>25</v>
          </cell>
          <cell r="I609">
            <v>2.8026905829596416</v>
          </cell>
          <cell r="J609">
            <v>25</v>
          </cell>
          <cell r="K609">
            <v>4.0650406504065035</v>
          </cell>
          <cell r="L609">
            <v>26</v>
          </cell>
          <cell r="M609">
            <v>3.0480656506447832</v>
          </cell>
          <cell r="N609">
            <v>12</v>
          </cell>
          <cell r="O609">
            <v>3.669724770642202</v>
          </cell>
          <cell r="P609">
            <v>7</v>
          </cell>
          <cell r="Q609">
            <v>2.3569023569023568</v>
          </cell>
          <cell r="R609">
            <v>183</v>
          </cell>
          <cell r="S609">
            <v>2.587303831471794</v>
          </cell>
        </row>
        <row r="610">
          <cell r="A610" t="str">
            <v>l-Buitenland</v>
          </cell>
          <cell r="B610">
            <v>0</v>
          </cell>
          <cell r="C610">
            <v>0</v>
          </cell>
          <cell r="D610">
            <v>1</v>
          </cell>
          <cell r="E610">
            <v>8.9928057553956844E-2</v>
          </cell>
          <cell r="F610">
            <v>1</v>
          </cell>
          <cell r="G610">
            <v>0.10548523206751054</v>
          </cell>
          <cell r="H610">
            <v>3</v>
          </cell>
          <cell r="I610">
            <v>0.33632286995515698</v>
          </cell>
          <cell r="J610">
            <v>0</v>
          </cell>
          <cell r="K610">
            <v>0</v>
          </cell>
          <cell r="L610">
            <v>1</v>
          </cell>
          <cell r="M610">
            <v>0.11723329425556857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6</v>
          </cell>
          <cell r="S610">
            <v>8.4829633818747349E-2</v>
          </cell>
        </row>
        <row r="611">
          <cell r="A611" t="str">
            <v>n-Inconnu-1</v>
          </cell>
          <cell r="B611">
            <v>958</v>
          </cell>
          <cell r="C611">
            <v>47.215377033021198</v>
          </cell>
          <cell r="D611">
            <v>320</v>
          </cell>
          <cell r="E611">
            <v>28.776978417266186</v>
          </cell>
          <cell r="F611">
            <v>237</v>
          </cell>
          <cell r="G611">
            <v>25</v>
          </cell>
          <cell r="H611">
            <v>206</v>
          </cell>
          <cell r="I611">
            <v>23.094170403587444</v>
          </cell>
          <cell r="J611">
            <v>135</v>
          </cell>
          <cell r="K611">
            <v>21.951219512195124</v>
          </cell>
          <cell r="L611">
            <v>194</v>
          </cell>
          <cell r="M611">
            <v>22.743259085580306</v>
          </cell>
          <cell r="N611">
            <v>80</v>
          </cell>
          <cell r="O611">
            <v>24.464831804281349</v>
          </cell>
          <cell r="P611">
            <v>66</v>
          </cell>
          <cell r="Q611">
            <v>22.222222222222221</v>
          </cell>
          <cell r="R611">
            <v>2196</v>
          </cell>
          <cell r="S611">
            <v>31.047645977661531</v>
          </cell>
        </row>
        <row r="612">
          <cell r="A612" t="str">
            <v>Total</v>
          </cell>
          <cell r="B612">
            <v>2029</v>
          </cell>
          <cell r="C612">
            <v>100</v>
          </cell>
          <cell r="D612">
            <v>1112</v>
          </cell>
          <cell r="E612">
            <v>100</v>
          </cell>
          <cell r="F612">
            <v>948</v>
          </cell>
          <cell r="G612">
            <v>100</v>
          </cell>
          <cell r="H612">
            <v>892</v>
          </cell>
          <cell r="I612">
            <v>100</v>
          </cell>
          <cell r="J612">
            <v>615</v>
          </cell>
          <cell r="K612">
            <v>100</v>
          </cell>
          <cell r="L612">
            <v>853</v>
          </cell>
          <cell r="M612">
            <v>100</v>
          </cell>
          <cell r="N612">
            <v>327</v>
          </cell>
          <cell r="O612">
            <v>100</v>
          </cell>
          <cell r="P612">
            <v>297</v>
          </cell>
          <cell r="Q612">
            <v>100</v>
          </cell>
          <cell r="R612">
            <v>7073</v>
          </cell>
          <cell r="S612">
            <v>100</v>
          </cell>
        </row>
        <row r="615">
          <cell r="A615" t="str">
            <v>5.4.8.  Arbeidsplaatsongevallen volgens provincie en gewest van het ongeval :  verdeling volgens voorziene graad van blijvende ongeschiktheid - 2020</v>
          </cell>
        </row>
        <row r="616">
          <cell r="D616" t="str">
            <v>Total</v>
          </cell>
        </row>
        <row r="617">
          <cell r="A617" t="str">
            <v>a-Bruxelles - Brussel</v>
          </cell>
          <cell r="B617">
            <v>939</v>
          </cell>
          <cell r="C617">
            <v>13.275837692633962</v>
          </cell>
          <cell r="D617">
            <v>939</v>
          </cell>
          <cell r="E617">
            <v>13.275837692633962</v>
          </cell>
        </row>
        <row r="618">
          <cell r="A618" t="str">
            <v>b-Antwerpen</v>
          </cell>
          <cell r="B618">
            <v>802</v>
          </cell>
          <cell r="C618">
            <v>11.338894387105896</v>
          </cell>
          <cell r="D618">
            <v>802</v>
          </cell>
          <cell r="E618">
            <v>11.338894387105896</v>
          </cell>
        </row>
        <row r="619">
          <cell r="A619" t="str">
            <v>c-Limburg</v>
          </cell>
          <cell r="B619">
            <v>264</v>
          </cell>
          <cell r="C619">
            <v>3.7325038880248838</v>
          </cell>
          <cell r="D619">
            <v>264</v>
          </cell>
          <cell r="E619">
            <v>3.7325038880248838</v>
          </cell>
        </row>
        <row r="620">
          <cell r="A620" t="str">
            <v>d-Oost-Vlaanderen</v>
          </cell>
          <cell r="B620">
            <v>686</v>
          </cell>
          <cell r="C620">
            <v>9.6988547999434473</v>
          </cell>
          <cell r="D620">
            <v>686</v>
          </cell>
          <cell r="E620">
            <v>9.6988547999434473</v>
          </cell>
        </row>
        <row r="621">
          <cell r="A621" t="str">
            <v>e-Vlaams-Brabant</v>
          </cell>
          <cell r="B621">
            <v>403</v>
          </cell>
          <cell r="C621">
            <v>5.6977237381591967</v>
          </cell>
          <cell r="D621">
            <v>403</v>
          </cell>
          <cell r="E621">
            <v>5.6977237381591967</v>
          </cell>
        </row>
        <row r="622">
          <cell r="A622" t="str">
            <v>f-West-Vlaanderen</v>
          </cell>
          <cell r="B622">
            <v>436</v>
          </cell>
          <cell r="C622">
            <v>6.1642867241623067</v>
          </cell>
          <cell r="D622">
            <v>436</v>
          </cell>
          <cell r="E622">
            <v>6.1642867241623067</v>
          </cell>
        </row>
        <row r="623">
          <cell r="A623" t="str">
            <v>g-Brabant Wallon</v>
          </cell>
          <cell r="B623">
            <v>93</v>
          </cell>
          <cell r="C623">
            <v>1.3148593241905839</v>
          </cell>
          <cell r="D623">
            <v>93</v>
          </cell>
          <cell r="E623">
            <v>1.3148593241905839</v>
          </cell>
        </row>
        <row r="624">
          <cell r="A624" t="str">
            <v>h-Hainaut</v>
          </cell>
          <cell r="B624">
            <v>508</v>
          </cell>
          <cell r="C624">
            <v>7.1822423299872762</v>
          </cell>
          <cell r="D624">
            <v>508</v>
          </cell>
          <cell r="E624">
            <v>7.1822423299872762</v>
          </cell>
        </row>
        <row r="625">
          <cell r="A625" t="str">
            <v>i-Liège</v>
          </cell>
          <cell r="B625">
            <v>479</v>
          </cell>
          <cell r="C625">
            <v>6.7722324331966641</v>
          </cell>
          <cell r="D625">
            <v>479</v>
          </cell>
          <cell r="E625">
            <v>6.7722324331966641</v>
          </cell>
        </row>
        <row r="626">
          <cell r="A626" t="str">
            <v>j-Luxembourg</v>
          </cell>
          <cell r="B626">
            <v>78</v>
          </cell>
          <cell r="C626">
            <v>1.1027852396437154</v>
          </cell>
          <cell r="D626">
            <v>78</v>
          </cell>
          <cell r="E626">
            <v>1.1027852396437154</v>
          </cell>
        </row>
        <row r="627">
          <cell r="A627" t="str">
            <v>k-Namur</v>
          </cell>
          <cell r="B627">
            <v>183</v>
          </cell>
          <cell r="C627">
            <v>2.587303831471794</v>
          </cell>
          <cell r="D627">
            <v>183</v>
          </cell>
          <cell r="E627">
            <v>2.587303831471794</v>
          </cell>
        </row>
        <row r="628">
          <cell r="A628" t="str">
            <v>l-Buitenland</v>
          </cell>
          <cell r="B628">
            <v>6</v>
          </cell>
          <cell r="C628">
            <v>8.4829633818747349E-2</v>
          </cell>
          <cell r="D628">
            <v>6</v>
          </cell>
          <cell r="E628">
            <v>8.4829633818747349E-2</v>
          </cell>
        </row>
        <row r="629">
          <cell r="A629" t="str">
            <v>n-Inconnu-1</v>
          </cell>
          <cell r="B629">
            <v>2196</v>
          </cell>
          <cell r="C629">
            <v>31.047645977661531</v>
          </cell>
          <cell r="D629">
            <v>2196</v>
          </cell>
          <cell r="E629">
            <v>31.047645977661531</v>
          </cell>
        </row>
        <row r="630">
          <cell r="A630" t="str">
            <v>Total</v>
          </cell>
          <cell r="B630">
            <v>7073</v>
          </cell>
          <cell r="C630">
            <v>100</v>
          </cell>
          <cell r="D630">
            <v>7073</v>
          </cell>
          <cell r="E63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36"/>
  <sheetViews>
    <sheetView tabSelected="1" workbookViewId="0">
      <selection activeCell="C34" sqref="C34"/>
    </sheetView>
  </sheetViews>
  <sheetFormatPr defaultColWidth="9.140625" defaultRowHeight="15" x14ac:dyDescent="0.25"/>
  <cols>
    <col min="1" max="1" width="9.140625" style="102"/>
    <col min="2" max="2" width="9.140625" style="102" customWidth="1"/>
    <col min="3" max="3" width="165.7109375" style="102" bestFit="1" customWidth="1"/>
    <col min="4" max="16384" width="9.140625" style="102"/>
  </cols>
  <sheetData>
    <row r="1" spans="2:3" ht="15.75" thickBot="1" x14ac:dyDescent="0.3"/>
    <row r="2" spans="2:3" ht="16.5" thickTop="1" thickBot="1" x14ac:dyDescent="0.3">
      <c r="B2" s="246" t="s">
        <v>276</v>
      </c>
      <c r="C2" s="247"/>
    </row>
    <row r="3" spans="2:3" ht="16.5" thickTop="1" thickBot="1" x14ac:dyDescent="0.3">
      <c r="B3" s="248" t="s">
        <v>211</v>
      </c>
      <c r="C3" s="249" t="s">
        <v>0</v>
      </c>
    </row>
    <row r="4" spans="2:3" ht="15.75" thickTop="1" x14ac:dyDescent="0.25">
      <c r="B4" s="250" t="s">
        <v>212</v>
      </c>
      <c r="C4" s="251" t="s">
        <v>277</v>
      </c>
    </row>
    <row r="5" spans="2:3" x14ac:dyDescent="0.25">
      <c r="B5" s="250" t="s">
        <v>213</v>
      </c>
      <c r="C5" s="251" t="s">
        <v>278</v>
      </c>
    </row>
    <row r="6" spans="2:3" x14ac:dyDescent="0.25">
      <c r="B6" s="250" t="s">
        <v>214</v>
      </c>
      <c r="C6" s="251" t="s">
        <v>279</v>
      </c>
    </row>
    <row r="7" spans="2:3" x14ac:dyDescent="0.25">
      <c r="B7" s="250" t="s">
        <v>215</v>
      </c>
      <c r="C7" s="251" t="s">
        <v>280</v>
      </c>
    </row>
    <row r="8" spans="2:3" x14ac:dyDescent="0.25">
      <c r="B8" s="250" t="s">
        <v>232</v>
      </c>
      <c r="C8" s="251" t="s">
        <v>281</v>
      </c>
    </row>
    <row r="9" spans="2:3" x14ac:dyDescent="0.25">
      <c r="B9" s="250" t="s">
        <v>216</v>
      </c>
      <c r="C9" s="251" t="s">
        <v>282</v>
      </c>
    </row>
    <row r="10" spans="2:3" ht="15.75" thickBot="1" x14ac:dyDescent="0.3">
      <c r="B10" s="250" t="s">
        <v>217</v>
      </c>
      <c r="C10" s="251" t="s">
        <v>283</v>
      </c>
    </row>
    <row r="11" spans="2:3" ht="16.5" thickTop="1" thickBot="1" x14ac:dyDescent="0.3">
      <c r="B11" s="252" t="s">
        <v>218</v>
      </c>
      <c r="C11" s="249" t="s">
        <v>1</v>
      </c>
    </row>
    <row r="12" spans="2:3" ht="15.75" thickTop="1" x14ac:dyDescent="0.25">
      <c r="B12" s="250" t="s">
        <v>219</v>
      </c>
      <c r="C12" s="251" t="s">
        <v>284</v>
      </c>
    </row>
    <row r="13" spans="2:3" x14ac:dyDescent="0.25">
      <c r="B13" s="250" t="s">
        <v>220</v>
      </c>
      <c r="C13" s="251" t="s">
        <v>285</v>
      </c>
    </row>
    <row r="14" spans="2:3" x14ac:dyDescent="0.25">
      <c r="B14" s="250" t="s">
        <v>221</v>
      </c>
      <c r="C14" s="251" t="s">
        <v>286</v>
      </c>
    </row>
    <row r="15" spans="2:3" x14ac:dyDescent="0.25">
      <c r="B15" s="250" t="s">
        <v>222</v>
      </c>
      <c r="C15" s="251" t="s">
        <v>287</v>
      </c>
    </row>
    <row r="16" spans="2:3" x14ac:dyDescent="0.25">
      <c r="B16" s="250" t="s">
        <v>233</v>
      </c>
      <c r="C16" s="251" t="s">
        <v>288</v>
      </c>
    </row>
    <row r="17" spans="2:3" x14ac:dyDescent="0.25">
      <c r="B17" s="250" t="s">
        <v>223</v>
      </c>
      <c r="C17" s="251" t="s">
        <v>289</v>
      </c>
    </row>
    <row r="18" spans="2:3" ht="15.75" thickBot="1" x14ac:dyDescent="0.3">
      <c r="B18" s="250" t="s">
        <v>224</v>
      </c>
      <c r="C18" s="251" t="s">
        <v>290</v>
      </c>
    </row>
    <row r="19" spans="2:3" ht="16.5" thickTop="1" thickBot="1" x14ac:dyDescent="0.3">
      <c r="B19" s="252" t="s">
        <v>225</v>
      </c>
      <c r="C19" s="249" t="s">
        <v>2</v>
      </c>
    </row>
    <row r="20" spans="2:3" ht="15.75" thickTop="1" x14ac:dyDescent="0.25">
      <c r="B20" s="250" t="s">
        <v>226</v>
      </c>
      <c r="C20" s="251" t="s">
        <v>291</v>
      </c>
    </row>
    <row r="21" spans="2:3" x14ac:dyDescent="0.25">
      <c r="B21" s="250" t="s">
        <v>227</v>
      </c>
      <c r="C21" s="251" t="s">
        <v>292</v>
      </c>
    </row>
    <row r="22" spans="2:3" x14ac:dyDescent="0.25">
      <c r="B22" s="250" t="s">
        <v>228</v>
      </c>
      <c r="C22" s="251" t="s">
        <v>293</v>
      </c>
    </row>
    <row r="23" spans="2:3" x14ac:dyDescent="0.25">
      <c r="B23" s="250" t="s">
        <v>229</v>
      </c>
      <c r="C23" s="251" t="s">
        <v>294</v>
      </c>
    </row>
    <row r="24" spans="2:3" x14ac:dyDescent="0.25">
      <c r="B24" s="250" t="s">
        <v>234</v>
      </c>
      <c r="C24" s="251" t="s">
        <v>295</v>
      </c>
    </row>
    <row r="25" spans="2:3" x14ac:dyDescent="0.25">
      <c r="B25" s="250" t="s">
        <v>230</v>
      </c>
      <c r="C25" s="251" t="s">
        <v>296</v>
      </c>
    </row>
    <row r="26" spans="2:3" ht="15.75" thickBot="1" x14ac:dyDescent="0.3">
      <c r="B26" s="250" t="s">
        <v>231</v>
      </c>
      <c r="C26" s="251" t="s">
        <v>297</v>
      </c>
    </row>
    <row r="27" spans="2:3" ht="16.5" thickTop="1" thickBot="1" x14ac:dyDescent="0.3">
      <c r="B27" s="252" t="s">
        <v>235</v>
      </c>
      <c r="C27" s="249" t="s">
        <v>3</v>
      </c>
    </row>
    <row r="28" spans="2:3" ht="15.75" thickTop="1" x14ac:dyDescent="0.25">
      <c r="B28" s="250" t="s">
        <v>236</v>
      </c>
      <c r="C28" s="251" t="s">
        <v>298</v>
      </c>
    </row>
    <row r="29" spans="2:3" x14ac:dyDescent="0.25">
      <c r="B29" s="250" t="s">
        <v>237</v>
      </c>
      <c r="C29" s="251" t="s">
        <v>299</v>
      </c>
    </row>
    <row r="30" spans="2:3" x14ac:dyDescent="0.25">
      <c r="B30" s="250" t="s">
        <v>238</v>
      </c>
      <c r="C30" s="251" t="s">
        <v>300</v>
      </c>
    </row>
    <row r="31" spans="2:3" x14ac:dyDescent="0.25">
      <c r="B31" s="250" t="s">
        <v>239</v>
      </c>
      <c r="C31" s="251" t="s">
        <v>301</v>
      </c>
    </row>
    <row r="32" spans="2:3" x14ac:dyDescent="0.25">
      <c r="B32" s="250" t="s">
        <v>240</v>
      </c>
      <c r="C32" s="251" t="s">
        <v>302</v>
      </c>
    </row>
    <row r="33" spans="2:3" x14ac:dyDescent="0.25">
      <c r="B33" s="250" t="s">
        <v>241</v>
      </c>
      <c r="C33" s="251" t="s">
        <v>303</v>
      </c>
    </row>
    <row r="34" spans="2:3" ht="15.75" thickBot="1" x14ac:dyDescent="0.3">
      <c r="B34" s="253" t="s">
        <v>242</v>
      </c>
      <c r="C34" s="254" t="s">
        <v>304</v>
      </c>
    </row>
    <row r="35" spans="2:3" ht="15.75" thickTop="1" x14ac:dyDescent="0.25">
      <c r="B35" s="256"/>
      <c r="C35" s="256"/>
    </row>
    <row r="36" spans="2:3" x14ac:dyDescent="0.25">
      <c r="B36" s="256"/>
      <c r="C36" s="256"/>
    </row>
  </sheetData>
  <hyperlinks>
    <hyperlink ref="C4" location="'24.1.1'!A1" display="Accidents sur le chemin du travail selon l'heure de l'accident :  évolution 2015 - 2017" xr:uid="{00000000-0004-0000-0000-000000000000}"/>
    <hyperlink ref="C5" location="'24.1.2'!A1" display="Accidents sur le chemin du travail selon l'heure de l'accident : distribution selon les conséquences - 2017" xr:uid="{00000000-0004-0000-0000-000001000000}"/>
    <hyperlink ref="C7" location="'24.1.4'!A1" display="Accidents sur le chemin du travail selon l'heure de l'accident : distribution selon les conséquences et la génération en fréquence absolue - 2017" xr:uid="{00000000-0004-0000-0000-000002000000}"/>
    <hyperlink ref="C8" location="'24.1.5'!A1" display="Accidents sur le chemin du travail selon l'heure de l'accident : distribution selon les conséquences et la génération en fréquence relative - 2017" xr:uid="{00000000-0004-0000-0000-000003000000}"/>
    <hyperlink ref="C9" location="'24.1.6'!A1" display="Accidents sur le chemin du travail selon l'heure de l'accident : distribution selon les conséquences et le genre de travail (manuel/intellectuel) - 2017" xr:uid="{00000000-0004-0000-0000-000004000000}"/>
    <hyperlink ref="C10" location="'24.1.7'!A1" display="Accidents sur le chemin du travail selon l'heure de l'accident : distribution selon la durée de l’incapacité temporaire - 2017" xr:uid="{00000000-0004-0000-0000-000005000000}"/>
    <hyperlink ref="C20" location="'24.4.1'!A1" display="Accidents sur le chemin du travail selon le mois de l'accident : évolution 2014 - 2017" xr:uid="{00000000-0004-0000-0000-000006000000}"/>
    <hyperlink ref="C21" location="'24.4.2'!A1" display="Accidents sur le chemin du travail selon le mois de l'accident : distribution selon les conséquences - 2017" xr:uid="{00000000-0004-0000-0000-000007000000}"/>
    <hyperlink ref="C22" location="'24.4.3'!A1" display="Accidents sur le chemin du travail selon le mois de l'accident : distribution selon les conséquences et le genre - 2017" xr:uid="{00000000-0004-0000-0000-000008000000}"/>
    <hyperlink ref="C23" location="'24.4.4'!A1" display="Accidents sur le chemin du travail selon le mois de l'accident : distribution selon les conséquences et la génération en fréquence absolue - 2017" xr:uid="{00000000-0004-0000-0000-000009000000}"/>
    <hyperlink ref="C24" location="'24.4.5'!A1" display="Accidents sur le chemin du travail selon le mois de l'accident : distribution selon les conséquences et la génération en fréquence relative - 2017" xr:uid="{00000000-0004-0000-0000-00000A000000}"/>
    <hyperlink ref="C25" location="'24.4.6'!A1" display="Accidents sur le chemin du travail selon le mois de l'accident : distribution selon les conséquences et le genre de travail - 2017" xr:uid="{00000000-0004-0000-0000-00000B000000}"/>
    <hyperlink ref="C26" location="'24.4.7'!A1" display="Accidents sur le chemin du travail selon le mois de l'accident : distribution selon la durée de l’incapacité temporaire - 2017" xr:uid="{00000000-0004-0000-0000-00000C000000}"/>
    <hyperlink ref="C28" location="'24.5.1'!A1" display="Accidents sur le chemin du travail selon la province et la région de survenance de l'accident : évolution 2014 - 2017" xr:uid="{00000000-0004-0000-0000-00000D000000}"/>
    <hyperlink ref="C29" location="'24.5.2'!A1" display="Accidents sur le chemin du travail selon la province et la région de survenance de l'accident : distribution selon les conséquences - 2017" xr:uid="{00000000-0004-0000-0000-00000E000000}"/>
    <hyperlink ref="C30" location="'24.5.3'!A1" display="Accidents sur le chemin du travail selon la province et la région de survenance de l'accident : distribution selon les conséquences et le genre - 2017" xr:uid="{00000000-0004-0000-0000-00000F000000}"/>
    <hyperlink ref="C31" location="'24.5.4'!A1" display="Accidents sur le chemin du travail selon la province et la région de survenance de l'accident : distribution selon les conséquences et la génération en fréquence absolue - 2017" xr:uid="{00000000-0004-0000-0000-000010000000}"/>
    <hyperlink ref="C32" location="'24.5.5'!A1" display="Accidents sur le chemin du travail selon la province et la région de survenance de l'accident : distribution selon les conséquences et la génération en fréquence relative -  2017" xr:uid="{00000000-0004-0000-0000-000011000000}"/>
    <hyperlink ref="C33" location="'24.5.6'!A1" display="Accidents sur le chemin du travail selon la province et la région de survenance de l'accident : distribution selon les conséquences et le genre de travail - 2017" xr:uid="{00000000-0004-0000-0000-000012000000}"/>
    <hyperlink ref="C34" location="'24.5.7'!A1" display="Accidents sur le chemin du travail selon la province et la région de survenance de l'accident : distribution selon la durée de l’incapacité temporaire - 2017" xr:uid="{00000000-0004-0000-0000-000013000000}"/>
    <hyperlink ref="C12" location="'24.3.1'!A1" display="Accidents sur le chemin du travail selon le jour de l'accident : évolution 2014 - 2017" xr:uid="{00000000-0004-0000-0000-000014000000}"/>
    <hyperlink ref="C13" location="'24.3.2'!A1" display="Accidents sur le chemin du travail selon le jour de l'accident : distribution selon les conséquences - 2017" xr:uid="{00000000-0004-0000-0000-000015000000}"/>
    <hyperlink ref="C14" location="'24.3.3'!A1" display="Accidents sur le chemin du travail selon le jour de l'accident : distribution selon les conséquences et le genre - 2017" xr:uid="{00000000-0004-0000-0000-000016000000}"/>
    <hyperlink ref="C15" location="'24.3.4'!A1" display="Accidents sur le chemin du travail selon le jour de l'accident : distribution selon les conséquences et la génération en fréquence absolue - 2017" xr:uid="{00000000-0004-0000-0000-000017000000}"/>
    <hyperlink ref="C16" location="'24.3.5'!A1" display="Accidents sur le chemin du travail selon le jour de l'accident : distribution selon les conséquences et la génération en fréquence relative - 2017" xr:uid="{00000000-0004-0000-0000-000018000000}"/>
    <hyperlink ref="C17" location="'24.3.6'!A1" display="Accidents sur le chemin du travail selon le jour de l'accident : distribution selon les conséquences et le genre de travail - 2017" xr:uid="{00000000-0004-0000-0000-000019000000}"/>
    <hyperlink ref="C18" location="'24.3.7'!A1" display="Accidents sur le chemin du travail selon le jour de l'accident : distribution selon la durée de l’incapacité temporaire - 2017" xr:uid="{00000000-0004-0000-0000-00001A000000}"/>
    <hyperlink ref="C6" location="'24.1.3'!A1" display="Accidents sur le chemin du travail selon l'heure de l'accident : distribution selon les conséquences et le genre - 2017" xr:uid="{00000000-0004-0000-0000-00001B000000}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7"/>
  <sheetViews>
    <sheetView workbookViewId="0">
      <selection activeCell="J35" sqref="J35"/>
    </sheetView>
  </sheetViews>
  <sheetFormatPr defaultColWidth="9.140625" defaultRowHeight="15" x14ac:dyDescent="0.25"/>
  <cols>
    <col min="1" max="1" width="20.7109375" style="63" customWidth="1"/>
    <col min="2" max="21" width="9.85546875" style="63" customWidth="1"/>
    <col min="22" max="16384" width="9.140625" style="63"/>
  </cols>
  <sheetData>
    <row r="1" spans="1:22" ht="25.15" customHeight="1" thickTop="1" thickBot="1" x14ac:dyDescent="0.3">
      <c r="A1" s="359" t="s">
        <v>125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2" ht="25.15" customHeight="1" thickTop="1" thickBot="1" x14ac:dyDescent="0.3">
      <c r="A2" s="364" t="s">
        <v>75</v>
      </c>
      <c r="B2" s="367" t="s">
        <v>56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9"/>
    </row>
    <row r="3" spans="1:22" ht="25.15" customHeight="1" x14ac:dyDescent="0.25">
      <c r="A3" s="365"/>
      <c r="B3" s="370">
        <v>0</v>
      </c>
      <c r="C3" s="371"/>
      <c r="D3" s="372" t="s">
        <v>57</v>
      </c>
      <c r="E3" s="373"/>
      <c r="F3" s="374" t="s">
        <v>58</v>
      </c>
      <c r="G3" s="371"/>
      <c r="H3" s="372" t="s">
        <v>59</v>
      </c>
      <c r="I3" s="373"/>
      <c r="J3" s="374" t="s">
        <v>60</v>
      </c>
      <c r="K3" s="371"/>
      <c r="L3" s="372" t="s">
        <v>61</v>
      </c>
      <c r="M3" s="373"/>
      <c r="N3" s="374" t="s">
        <v>62</v>
      </c>
      <c r="O3" s="371"/>
      <c r="P3" s="372" t="s">
        <v>63</v>
      </c>
      <c r="Q3" s="373"/>
      <c r="R3" s="374" t="s">
        <v>35</v>
      </c>
      <c r="S3" s="373"/>
      <c r="T3" s="372" t="s">
        <v>54</v>
      </c>
      <c r="U3" s="373"/>
    </row>
    <row r="4" spans="1:22" ht="25.15" customHeight="1" thickBot="1" x14ac:dyDescent="0.3">
      <c r="A4" s="366"/>
      <c r="B4" s="9" t="s">
        <v>5</v>
      </c>
      <c r="C4" s="10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12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3" t="s">
        <v>64</v>
      </c>
      <c r="B5" s="24" t="e">
        <f>VLOOKUP(V5,[1]Sheet1!$A$370:$U$382,2,FALSE)</f>
        <v>#N/A</v>
      </c>
      <c r="C5" s="14" t="e">
        <f>VLOOKUP(V5,[1]Sheet1!$A$370:$U$382,3,FALSE)/100</f>
        <v>#N/A</v>
      </c>
      <c r="D5" s="24" t="e">
        <f>VLOOKUP(V5,[1]Sheet1!$A$370:$U$382,4,FALSE)</f>
        <v>#N/A</v>
      </c>
      <c r="E5" s="14" t="e">
        <f>VLOOKUP(V5,[1]Sheet1!$A$370:$U$382,5,FALSE)/100</f>
        <v>#N/A</v>
      </c>
      <c r="F5" s="24" t="e">
        <f>VLOOKUP(V5,[1]Sheet1!$A$370:$U$382,6,FALSE)</f>
        <v>#N/A</v>
      </c>
      <c r="G5" s="14" t="e">
        <f>VLOOKUP(V5,[1]Sheet1!$A$370:$U$382,7,FALSE)/100</f>
        <v>#N/A</v>
      </c>
      <c r="H5" s="24" t="e">
        <f>VLOOKUP(V5,[1]Sheet1!$A$370:$U$382,8,FALSE)</f>
        <v>#N/A</v>
      </c>
      <c r="I5" s="14" t="e">
        <f>VLOOKUP(V5,[1]Sheet1!$A$370:$U$382,9,FALSE)/100</f>
        <v>#N/A</v>
      </c>
      <c r="J5" s="24" t="e">
        <f>VLOOKUP(V5,[1]Sheet1!$A$370:$U$382,10,FALSE)</f>
        <v>#N/A</v>
      </c>
      <c r="K5" s="14" t="e">
        <f>VLOOKUP(V5,[1]Sheet1!$A$370:$U$382,11,FALSE)/100</f>
        <v>#N/A</v>
      </c>
      <c r="L5" s="24" t="e">
        <f>VLOOKUP(V5,[1]Sheet1!$A$370:$U$382,12,FALSE)</f>
        <v>#N/A</v>
      </c>
      <c r="M5" s="14" t="e">
        <f>VLOOKUP(V5,[1]Sheet1!$A$370:$U$3821,13,FALSE)/100</f>
        <v>#N/A</v>
      </c>
      <c r="N5" s="24" t="e">
        <f>VLOOKUP(V5,[1]Sheet1!$A$370:$U$382,14,FALSE)</f>
        <v>#N/A</v>
      </c>
      <c r="O5" s="14" t="e">
        <f>VLOOKUP(V5,[1]Sheet1!$A$370:$U$382,15,FALSE)/100</f>
        <v>#N/A</v>
      </c>
      <c r="P5" s="24" t="e">
        <f>VLOOKUP(V5,[1]Sheet1!$A$370:$U$382,16,FALSE)</f>
        <v>#N/A</v>
      </c>
      <c r="Q5" s="14" t="e">
        <f>VLOOKUP(V5,[1]Sheet1!$A$370:$U$382,17,FALSE)/100</f>
        <v>#N/A</v>
      </c>
      <c r="R5" s="24" t="e">
        <f>VLOOKUP(V5,[1]Sheet1!$A$370:$U$382,18,FALSE)</f>
        <v>#N/A</v>
      </c>
      <c r="S5" s="14" t="e">
        <f>VLOOKUP(V5,[1]Sheet1!$A$370:$U$382,19,FALSE)/100</f>
        <v>#N/A</v>
      </c>
      <c r="T5" s="24" t="e">
        <f>VLOOKUP(V5,[1]Sheet1!$A$370:$U$382,20,FALSE)</f>
        <v>#N/A</v>
      </c>
      <c r="U5" s="15" t="e">
        <f>VLOOKUP(V5,[1]Sheet1!$A$370:$U$382,21,FALSE)/100</f>
        <v>#N/A</v>
      </c>
      <c r="V5" s="67" t="s">
        <v>153</v>
      </c>
    </row>
    <row r="6" spans="1:22" x14ac:dyDescent="0.25">
      <c r="A6" s="16" t="s">
        <v>65</v>
      </c>
      <c r="B6" s="22" t="e">
        <f>VLOOKUP(V6,[1]Sheet1!$A$370:$U$382,2,FALSE)</f>
        <v>#N/A</v>
      </c>
      <c r="C6" s="14" t="e">
        <f>VLOOKUP(V6,[1]Sheet1!$A$370:$U$382,3,FALSE)/100</f>
        <v>#N/A</v>
      </c>
      <c r="D6" s="22" t="e">
        <f>VLOOKUP(V6,[1]Sheet1!$A$370:$U$382,4,FALSE)</f>
        <v>#N/A</v>
      </c>
      <c r="E6" s="14" t="e">
        <f>VLOOKUP(V6,[1]Sheet1!$A$370:$U$382,5,FALSE)/100</f>
        <v>#N/A</v>
      </c>
      <c r="F6" s="22" t="e">
        <f>VLOOKUP(V6,[1]Sheet1!$A$370:$U$382,6,FALSE)</f>
        <v>#N/A</v>
      </c>
      <c r="G6" s="14" t="e">
        <f>VLOOKUP(V6,[1]Sheet1!$A$370:$U$382,7,FALSE)/100</f>
        <v>#N/A</v>
      </c>
      <c r="H6" s="22" t="e">
        <f>VLOOKUP(V6,[1]Sheet1!$A$370:$U$382,8,FALSE)</f>
        <v>#N/A</v>
      </c>
      <c r="I6" s="14" t="e">
        <f>VLOOKUP(V6,[1]Sheet1!$A$370:$U$382,9,FALSE)/100</f>
        <v>#N/A</v>
      </c>
      <c r="J6" s="22" t="e">
        <f>VLOOKUP(V6,[1]Sheet1!$A$370:$U$382,10,FALSE)</f>
        <v>#N/A</v>
      </c>
      <c r="K6" s="14" t="e">
        <f>VLOOKUP(V6,[1]Sheet1!$A$370:$U$382,11,FALSE)/100</f>
        <v>#N/A</v>
      </c>
      <c r="L6" s="22" t="e">
        <f>VLOOKUP(V6,[1]Sheet1!$A$370:$U$382,12,FALSE)</f>
        <v>#N/A</v>
      </c>
      <c r="M6" s="14" t="e">
        <f>VLOOKUP(V6,[1]Sheet1!$A$370:$U$3821,13,FALSE)/100</f>
        <v>#N/A</v>
      </c>
      <c r="N6" s="22" t="e">
        <f>VLOOKUP(V6,[1]Sheet1!$A$370:$U$382,14,FALSE)</f>
        <v>#N/A</v>
      </c>
      <c r="O6" s="14" t="e">
        <f>VLOOKUP(V6,[1]Sheet1!$A$370:$U$382,15,FALSE)/100</f>
        <v>#N/A</v>
      </c>
      <c r="P6" s="22" t="e">
        <f>VLOOKUP(V6,[1]Sheet1!$A$370:$U$382,16,FALSE)</f>
        <v>#N/A</v>
      </c>
      <c r="Q6" s="14" t="e">
        <f>VLOOKUP(V6,[1]Sheet1!$A$370:$U$382,17,FALSE)/100</f>
        <v>#N/A</v>
      </c>
      <c r="R6" s="22" t="e">
        <f>VLOOKUP(V6,[1]Sheet1!$A$370:$U$382,18,FALSE)</f>
        <v>#N/A</v>
      </c>
      <c r="S6" s="14" t="e">
        <f>VLOOKUP(V6,[1]Sheet1!$A$370:$U$382,19,FALSE)/100</f>
        <v>#N/A</v>
      </c>
      <c r="T6" s="22" t="e">
        <f>VLOOKUP(V6,[1]Sheet1!$A$370:$U$382,20,FALSE)</f>
        <v>#N/A</v>
      </c>
      <c r="U6" s="15" t="e">
        <f>VLOOKUP(V6,[1]Sheet1!$A$370:$U$382,21,FALSE)/100</f>
        <v>#N/A</v>
      </c>
      <c r="V6" s="67" t="s">
        <v>154</v>
      </c>
    </row>
    <row r="7" spans="1:22" x14ac:dyDescent="0.25">
      <c r="A7" s="16" t="s">
        <v>66</v>
      </c>
      <c r="B7" s="22" t="e">
        <f>VLOOKUP(V7,[1]Sheet1!$A$370:$U$382,2,FALSE)</f>
        <v>#N/A</v>
      </c>
      <c r="C7" s="14" t="e">
        <f>VLOOKUP(V7,[1]Sheet1!$A$370:$U$382,3,FALSE)/100</f>
        <v>#N/A</v>
      </c>
      <c r="D7" s="22" t="e">
        <f>VLOOKUP(V7,[1]Sheet1!$A$370:$U$382,4,FALSE)</f>
        <v>#N/A</v>
      </c>
      <c r="E7" s="14" t="e">
        <f>VLOOKUP(V7,[1]Sheet1!$A$370:$U$382,5,FALSE)/100</f>
        <v>#N/A</v>
      </c>
      <c r="F7" s="22" t="e">
        <f>VLOOKUP(V7,[1]Sheet1!$A$370:$U$382,6,FALSE)</f>
        <v>#N/A</v>
      </c>
      <c r="G7" s="14" t="e">
        <f>VLOOKUP(V7,[1]Sheet1!$A$370:$U$382,7,FALSE)/100</f>
        <v>#N/A</v>
      </c>
      <c r="H7" s="22" t="e">
        <f>VLOOKUP(V7,[1]Sheet1!$A$370:$U$382,8,FALSE)</f>
        <v>#N/A</v>
      </c>
      <c r="I7" s="14" t="e">
        <f>VLOOKUP(V7,[1]Sheet1!$A$370:$U$382,9,FALSE)/100</f>
        <v>#N/A</v>
      </c>
      <c r="J7" s="22" t="e">
        <f>VLOOKUP(V7,[1]Sheet1!$A$370:$U$382,10,FALSE)</f>
        <v>#N/A</v>
      </c>
      <c r="K7" s="14" t="e">
        <f>VLOOKUP(V7,[1]Sheet1!$A$370:$U$382,11,FALSE)/100</f>
        <v>#N/A</v>
      </c>
      <c r="L7" s="22" t="e">
        <f>VLOOKUP(V7,[1]Sheet1!$A$370:$U$382,12,FALSE)</f>
        <v>#N/A</v>
      </c>
      <c r="M7" s="14" t="e">
        <f>VLOOKUP(V7,[1]Sheet1!$A$370:$U$3821,13,FALSE)/100</f>
        <v>#N/A</v>
      </c>
      <c r="N7" s="22" t="e">
        <f>VLOOKUP(V7,[1]Sheet1!$A$370:$U$382,14,FALSE)</f>
        <v>#N/A</v>
      </c>
      <c r="O7" s="14" t="e">
        <f>VLOOKUP(V7,[1]Sheet1!$A$370:$U$382,15,FALSE)/100</f>
        <v>#N/A</v>
      </c>
      <c r="P7" s="22" t="e">
        <f>VLOOKUP(V7,[1]Sheet1!$A$370:$U$382,16,FALSE)</f>
        <v>#N/A</v>
      </c>
      <c r="Q7" s="14" t="e">
        <f>VLOOKUP(V7,[1]Sheet1!$A$370:$U$382,17,FALSE)/100</f>
        <v>#N/A</v>
      </c>
      <c r="R7" s="22" t="e">
        <f>VLOOKUP(V7,[1]Sheet1!$A$370:$U$382,18,FALSE)</f>
        <v>#N/A</v>
      </c>
      <c r="S7" s="14" t="e">
        <f>VLOOKUP(V7,[1]Sheet1!$A$370:$U$382,19,FALSE)/100</f>
        <v>#N/A</v>
      </c>
      <c r="T7" s="22" t="e">
        <f>VLOOKUP(V7,[1]Sheet1!$A$370:$U$382,20,FALSE)</f>
        <v>#N/A</v>
      </c>
      <c r="U7" s="15" t="e">
        <f>VLOOKUP(V7,[1]Sheet1!$A$370:$U$382,21,FALSE)/100</f>
        <v>#N/A</v>
      </c>
      <c r="V7" s="67" t="s">
        <v>155</v>
      </c>
    </row>
    <row r="8" spans="1:22" x14ac:dyDescent="0.25">
      <c r="A8" s="16" t="s">
        <v>67</v>
      </c>
      <c r="B8" s="22" t="e">
        <f>VLOOKUP(V8,[1]Sheet1!$A$370:$U$382,2,FALSE)</f>
        <v>#N/A</v>
      </c>
      <c r="C8" s="14" t="e">
        <f>VLOOKUP(V8,[1]Sheet1!$A$370:$U$382,3,FALSE)/100</f>
        <v>#N/A</v>
      </c>
      <c r="D8" s="22" t="e">
        <f>VLOOKUP(V8,[1]Sheet1!$A$370:$U$382,4,FALSE)</f>
        <v>#N/A</v>
      </c>
      <c r="E8" s="14" t="e">
        <f>VLOOKUP(V8,[1]Sheet1!$A$370:$U$382,5,FALSE)/100</f>
        <v>#N/A</v>
      </c>
      <c r="F8" s="22" t="e">
        <f>VLOOKUP(V8,[1]Sheet1!$A$370:$U$382,6,FALSE)</f>
        <v>#N/A</v>
      </c>
      <c r="G8" s="14" t="e">
        <f>VLOOKUP(V8,[1]Sheet1!$A$370:$U$382,7,FALSE)/100</f>
        <v>#N/A</v>
      </c>
      <c r="H8" s="22" t="e">
        <f>VLOOKUP(V8,[1]Sheet1!$A$370:$U$382,8,FALSE)</f>
        <v>#N/A</v>
      </c>
      <c r="I8" s="14" t="e">
        <f>VLOOKUP(V8,[1]Sheet1!$A$370:$U$382,9,FALSE)/100</f>
        <v>#N/A</v>
      </c>
      <c r="J8" s="22" t="e">
        <f>VLOOKUP(V8,[1]Sheet1!$A$370:$U$382,10,FALSE)</f>
        <v>#N/A</v>
      </c>
      <c r="K8" s="14" t="e">
        <f>VLOOKUP(V8,[1]Sheet1!$A$370:$U$382,11,FALSE)/100</f>
        <v>#N/A</v>
      </c>
      <c r="L8" s="22" t="e">
        <f>VLOOKUP(V8,[1]Sheet1!$A$370:$U$382,12,FALSE)</f>
        <v>#N/A</v>
      </c>
      <c r="M8" s="14" t="e">
        <f>VLOOKUP(V8,[1]Sheet1!$A$370:$U$3821,13,FALSE)/100</f>
        <v>#N/A</v>
      </c>
      <c r="N8" s="22" t="e">
        <f>VLOOKUP(V8,[1]Sheet1!$A$370:$U$382,14,FALSE)</f>
        <v>#N/A</v>
      </c>
      <c r="O8" s="14" t="e">
        <f>VLOOKUP(V8,[1]Sheet1!$A$370:$U$382,15,FALSE)/100</f>
        <v>#N/A</v>
      </c>
      <c r="P8" s="22" t="e">
        <f>VLOOKUP(V8,[1]Sheet1!$A$370:$U$382,16,FALSE)</f>
        <v>#N/A</v>
      </c>
      <c r="Q8" s="14" t="e">
        <f>VLOOKUP(V8,[1]Sheet1!$A$370:$U$382,17,FALSE)/100</f>
        <v>#N/A</v>
      </c>
      <c r="R8" s="22" t="e">
        <f>VLOOKUP(V8,[1]Sheet1!$A$370:$U$382,18,FALSE)</f>
        <v>#N/A</v>
      </c>
      <c r="S8" s="14" t="e">
        <f>VLOOKUP(V8,[1]Sheet1!$A$370:$U$382,19,FALSE)/100</f>
        <v>#N/A</v>
      </c>
      <c r="T8" s="22" t="e">
        <f>VLOOKUP(V8,[1]Sheet1!$A$370:$U$382,20,FALSE)</f>
        <v>#N/A</v>
      </c>
      <c r="U8" s="15" t="e">
        <f>VLOOKUP(V8,[1]Sheet1!$A$370:$U$382,21,FALSE)/100</f>
        <v>#N/A</v>
      </c>
      <c r="V8" s="67" t="s">
        <v>156</v>
      </c>
    </row>
    <row r="9" spans="1:22" x14ac:dyDescent="0.25">
      <c r="A9" s="16" t="s">
        <v>68</v>
      </c>
      <c r="B9" s="22" t="e">
        <f>VLOOKUP(V9,[1]Sheet1!$A$370:$U$382,2,FALSE)</f>
        <v>#N/A</v>
      </c>
      <c r="C9" s="14" t="e">
        <f>VLOOKUP(V9,[1]Sheet1!$A$370:$U$382,3,FALSE)/100</f>
        <v>#N/A</v>
      </c>
      <c r="D9" s="22" t="e">
        <f>VLOOKUP(V9,[1]Sheet1!$A$370:$U$382,4,FALSE)</f>
        <v>#N/A</v>
      </c>
      <c r="E9" s="14" t="e">
        <f>VLOOKUP(V9,[1]Sheet1!$A$370:$U$382,5,FALSE)/100</f>
        <v>#N/A</v>
      </c>
      <c r="F9" s="22" t="e">
        <f>VLOOKUP(V9,[1]Sheet1!$A$370:$U$382,6,FALSE)</f>
        <v>#N/A</v>
      </c>
      <c r="G9" s="14" t="e">
        <f>VLOOKUP(V9,[1]Sheet1!$A$370:$U$382,7,FALSE)/100</f>
        <v>#N/A</v>
      </c>
      <c r="H9" s="22" t="e">
        <f>VLOOKUP(V9,[1]Sheet1!$A$370:$U$382,8,FALSE)</f>
        <v>#N/A</v>
      </c>
      <c r="I9" s="14" t="e">
        <f>VLOOKUP(V9,[1]Sheet1!$A$370:$U$382,9,FALSE)/100</f>
        <v>#N/A</v>
      </c>
      <c r="J9" s="22" t="e">
        <f>VLOOKUP(V9,[1]Sheet1!$A$370:$U$382,10,FALSE)</f>
        <v>#N/A</v>
      </c>
      <c r="K9" s="14" t="e">
        <f>VLOOKUP(V9,[1]Sheet1!$A$370:$U$382,11,FALSE)/100</f>
        <v>#N/A</v>
      </c>
      <c r="L9" s="22" t="e">
        <f>VLOOKUP(V9,[1]Sheet1!$A$370:$U$382,12,FALSE)</f>
        <v>#N/A</v>
      </c>
      <c r="M9" s="14" t="e">
        <f>VLOOKUP(V9,[1]Sheet1!$A$370:$U$3821,13,FALSE)/100</f>
        <v>#N/A</v>
      </c>
      <c r="N9" s="22" t="e">
        <f>VLOOKUP(V9,[1]Sheet1!$A$370:$U$382,14,FALSE)</f>
        <v>#N/A</v>
      </c>
      <c r="O9" s="14" t="e">
        <f>VLOOKUP(V9,[1]Sheet1!$A$370:$U$382,15,FALSE)/100</f>
        <v>#N/A</v>
      </c>
      <c r="P9" s="22" t="e">
        <f>VLOOKUP(V9,[1]Sheet1!$A$370:$U$382,16,FALSE)</f>
        <v>#N/A</v>
      </c>
      <c r="Q9" s="14" t="e">
        <f>VLOOKUP(V9,[1]Sheet1!$A$370:$U$382,17,FALSE)/100</f>
        <v>#N/A</v>
      </c>
      <c r="R9" s="22" t="e">
        <f>VLOOKUP(V9,[1]Sheet1!$A$370:$U$382,18,FALSE)</f>
        <v>#N/A</v>
      </c>
      <c r="S9" s="14" t="e">
        <f>VLOOKUP(V9,[1]Sheet1!$A$370:$U$382,19,FALSE)/100</f>
        <v>#N/A</v>
      </c>
      <c r="T9" s="22" t="e">
        <f>VLOOKUP(V9,[1]Sheet1!$A$370:$U$382,20,FALSE)</f>
        <v>#N/A</v>
      </c>
      <c r="U9" s="15" t="e">
        <f>VLOOKUP(V9,[1]Sheet1!$A$370:$U$382,21,FALSE)/100</f>
        <v>#N/A</v>
      </c>
      <c r="V9" s="67" t="s">
        <v>157</v>
      </c>
    </row>
    <row r="10" spans="1:22" x14ac:dyDescent="0.25">
      <c r="A10" s="16" t="s">
        <v>69</v>
      </c>
      <c r="B10" s="22" t="e">
        <f>VLOOKUP(V10,[1]Sheet1!$A$370:$U$382,2,FALSE)</f>
        <v>#N/A</v>
      </c>
      <c r="C10" s="14" t="e">
        <f>VLOOKUP(V10,[1]Sheet1!$A$370:$U$382,3,FALSE)/100</f>
        <v>#N/A</v>
      </c>
      <c r="D10" s="22" t="e">
        <f>VLOOKUP(V10,[1]Sheet1!$A$370:$U$382,4,FALSE)</f>
        <v>#N/A</v>
      </c>
      <c r="E10" s="14" t="e">
        <f>VLOOKUP(V10,[1]Sheet1!$A$370:$U$382,5,FALSE)/100</f>
        <v>#N/A</v>
      </c>
      <c r="F10" s="22" t="e">
        <f>VLOOKUP(V10,[1]Sheet1!$A$370:$U$382,6,FALSE)</f>
        <v>#N/A</v>
      </c>
      <c r="G10" s="14" t="e">
        <f>VLOOKUP(V10,[1]Sheet1!$A$370:$U$382,7,FALSE)/100</f>
        <v>#N/A</v>
      </c>
      <c r="H10" s="22" t="e">
        <f>VLOOKUP(V10,[1]Sheet1!$A$370:$U$382,8,FALSE)</f>
        <v>#N/A</v>
      </c>
      <c r="I10" s="14" t="e">
        <f>VLOOKUP(V10,[1]Sheet1!$A$370:$U$382,9,FALSE)/100</f>
        <v>#N/A</v>
      </c>
      <c r="J10" s="22" t="e">
        <f>VLOOKUP(V10,[1]Sheet1!$A$370:$U$382,10,FALSE)</f>
        <v>#N/A</v>
      </c>
      <c r="K10" s="14" t="e">
        <f>VLOOKUP(V10,[1]Sheet1!$A$370:$U$382,11,FALSE)/100</f>
        <v>#N/A</v>
      </c>
      <c r="L10" s="22" t="e">
        <f>VLOOKUP(V10,[1]Sheet1!$A$370:$U$382,12,FALSE)</f>
        <v>#N/A</v>
      </c>
      <c r="M10" s="14" t="e">
        <f>VLOOKUP(V10,[1]Sheet1!$A$370:$U$3821,13,FALSE)/100</f>
        <v>#N/A</v>
      </c>
      <c r="N10" s="22" t="e">
        <f>VLOOKUP(V10,[1]Sheet1!$A$370:$U$382,14,FALSE)</f>
        <v>#N/A</v>
      </c>
      <c r="O10" s="14" t="e">
        <f>VLOOKUP(V10,[1]Sheet1!$A$370:$U$382,15,FALSE)/100</f>
        <v>#N/A</v>
      </c>
      <c r="P10" s="22" t="e">
        <f>VLOOKUP(V10,[1]Sheet1!$A$370:$U$382,16,FALSE)</f>
        <v>#N/A</v>
      </c>
      <c r="Q10" s="14" t="e">
        <f>VLOOKUP(V10,[1]Sheet1!$A$370:$U$382,17,FALSE)/100</f>
        <v>#N/A</v>
      </c>
      <c r="R10" s="22" t="e">
        <f>VLOOKUP(V10,[1]Sheet1!$A$370:$U$382,18,FALSE)</f>
        <v>#N/A</v>
      </c>
      <c r="S10" s="14" t="e">
        <f>VLOOKUP(V10,[1]Sheet1!$A$370:$U$382,19,FALSE)/100</f>
        <v>#N/A</v>
      </c>
      <c r="T10" s="22" t="e">
        <f>VLOOKUP(V10,[1]Sheet1!$A$370:$U$382,20,FALSE)</f>
        <v>#N/A</v>
      </c>
      <c r="U10" s="15" t="e">
        <f>VLOOKUP(V10,[1]Sheet1!$A$370:$U$382,21,FALSE)/100</f>
        <v>#N/A</v>
      </c>
      <c r="V10" s="67" t="s">
        <v>158</v>
      </c>
    </row>
    <row r="11" spans="1:22" x14ac:dyDescent="0.25">
      <c r="A11" s="16" t="s">
        <v>70</v>
      </c>
      <c r="B11" s="22" t="e">
        <f>VLOOKUP(V11,[1]Sheet1!$A$370:$U$382,2,FALSE)</f>
        <v>#N/A</v>
      </c>
      <c r="C11" s="14" t="e">
        <f>VLOOKUP(V11,[1]Sheet1!$A$370:$U$382,3,FALSE)/100</f>
        <v>#N/A</v>
      </c>
      <c r="D11" s="22" t="e">
        <f>VLOOKUP(V11,[1]Sheet1!$A$370:$U$382,4,FALSE)</f>
        <v>#N/A</v>
      </c>
      <c r="E11" s="14" t="e">
        <f>VLOOKUP(V11,[1]Sheet1!$A$370:$U$382,5,FALSE)/100</f>
        <v>#N/A</v>
      </c>
      <c r="F11" s="22" t="e">
        <f>VLOOKUP(V11,[1]Sheet1!$A$370:$U$382,6,FALSE)</f>
        <v>#N/A</v>
      </c>
      <c r="G11" s="14" t="e">
        <f>VLOOKUP(V11,[1]Sheet1!$A$370:$U$382,7,FALSE)/100</f>
        <v>#N/A</v>
      </c>
      <c r="H11" s="22" t="e">
        <f>VLOOKUP(V11,[1]Sheet1!$A$370:$U$382,8,FALSE)</f>
        <v>#N/A</v>
      </c>
      <c r="I11" s="14" t="e">
        <f>VLOOKUP(V11,[1]Sheet1!$A$370:$U$382,9,FALSE)/100</f>
        <v>#N/A</v>
      </c>
      <c r="J11" s="22" t="e">
        <f>VLOOKUP(V11,[1]Sheet1!$A$370:$U$382,10,FALSE)</f>
        <v>#N/A</v>
      </c>
      <c r="K11" s="14" t="e">
        <f>VLOOKUP(V11,[1]Sheet1!$A$370:$U$382,11,FALSE)/100</f>
        <v>#N/A</v>
      </c>
      <c r="L11" s="22" t="e">
        <f>VLOOKUP(V11,[1]Sheet1!$A$370:$U$382,12,FALSE)</f>
        <v>#N/A</v>
      </c>
      <c r="M11" s="14" t="e">
        <f>VLOOKUP(V11,[1]Sheet1!$A$370:$U$3821,13,FALSE)/100</f>
        <v>#N/A</v>
      </c>
      <c r="N11" s="22" t="e">
        <f>VLOOKUP(V11,[1]Sheet1!$A$370:$U$382,14,FALSE)</f>
        <v>#N/A</v>
      </c>
      <c r="O11" s="14" t="e">
        <f>VLOOKUP(V11,[1]Sheet1!$A$370:$U$382,15,FALSE)/100</f>
        <v>#N/A</v>
      </c>
      <c r="P11" s="22" t="e">
        <f>VLOOKUP(V11,[1]Sheet1!$A$370:$U$382,16,FALSE)</f>
        <v>#N/A</v>
      </c>
      <c r="Q11" s="14" t="e">
        <f>VLOOKUP(V11,[1]Sheet1!$A$370:$U$382,17,FALSE)/100</f>
        <v>#N/A</v>
      </c>
      <c r="R11" s="22" t="e">
        <f>VLOOKUP(V11,[1]Sheet1!$A$370:$U$382,18,FALSE)</f>
        <v>#N/A</v>
      </c>
      <c r="S11" s="14" t="e">
        <f>VLOOKUP(V11,[1]Sheet1!$A$370:$U$382,19,FALSE)/100</f>
        <v>#N/A</v>
      </c>
      <c r="T11" s="22" t="e">
        <f>VLOOKUP(V11,[1]Sheet1!$A$370:$U$382,20,FALSE)</f>
        <v>#N/A</v>
      </c>
      <c r="U11" s="15" t="e">
        <f>VLOOKUP(V11,[1]Sheet1!$A$370:$U$382,21,FALSE)/100</f>
        <v>#N/A</v>
      </c>
      <c r="V11" s="67" t="s">
        <v>159</v>
      </c>
    </row>
    <row r="12" spans="1:22" x14ac:dyDescent="0.25">
      <c r="A12" s="16" t="s">
        <v>71</v>
      </c>
      <c r="B12" s="22" t="e">
        <f>VLOOKUP(V12,[1]Sheet1!$A$370:$U$382,2,FALSE)</f>
        <v>#N/A</v>
      </c>
      <c r="C12" s="14" t="e">
        <f>VLOOKUP(V12,[1]Sheet1!$A$370:$U$382,3,FALSE)/100</f>
        <v>#N/A</v>
      </c>
      <c r="D12" s="22" t="e">
        <f>VLOOKUP(V12,[1]Sheet1!$A$370:$U$382,4,FALSE)</f>
        <v>#N/A</v>
      </c>
      <c r="E12" s="14" t="e">
        <f>VLOOKUP(V12,[1]Sheet1!$A$370:$U$382,5,FALSE)/100</f>
        <v>#N/A</v>
      </c>
      <c r="F12" s="22" t="e">
        <f>VLOOKUP(V12,[1]Sheet1!$A$370:$U$382,6,FALSE)</f>
        <v>#N/A</v>
      </c>
      <c r="G12" s="14" t="e">
        <f>VLOOKUP(V12,[1]Sheet1!$A$370:$U$382,7,FALSE)/100</f>
        <v>#N/A</v>
      </c>
      <c r="H12" s="22" t="e">
        <f>VLOOKUP(V12,[1]Sheet1!$A$370:$U$382,8,FALSE)</f>
        <v>#N/A</v>
      </c>
      <c r="I12" s="14" t="e">
        <f>VLOOKUP(V12,[1]Sheet1!$A$370:$U$382,9,FALSE)/100</f>
        <v>#N/A</v>
      </c>
      <c r="J12" s="22" t="e">
        <f>VLOOKUP(V12,[1]Sheet1!$A$370:$U$382,10,FALSE)</f>
        <v>#N/A</v>
      </c>
      <c r="K12" s="14" t="e">
        <f>VLOOKUP(V12,[1]Sheet1!$A$370:$U$382,11,FALSE)/100</f>
        <v>#N/A</v>
      </c>
      <c r="L12" s="22" t="e">
        <f>VLOOKUP(V12,[1]Sheet1!$A$370:$U$382,12,FALSE)</f>
        <v>#N/A</v>
      </c>
      <c r="M12" s="14" t="e">
        <f>VLOOKUP(V12,[1]Sheet1!$A$370:$U$3821,13,FALSE)/100</f>
        <v>#N/A</v>
      </c>
      <c r="N12" s="22" t="e">
        <f>VLOOKUP(V12,[1]Sheet1!$A$370:$U$382,14,FALSE)</f>
        <v>#N/A</v>
      </c>
      <c r="O12" s="14" t="e">
        <f>VLOOKUP(V12,[1]Sheet1!$A$370:$U$382,15,FALSE)/100</f>
        <v>#N/A</v>
      </c>
      <c r="P12" s="22" t="e">
        <f>VLOOKUP(V12,[1]Sheet1!$A$370:$U$382,16,FALSE)</f>
        <v>#N/A</v>
      </c>
      <c r="Q12" s="14" t="e">
        <f>VLOOKUP(V12,[1]Sheet1!$A$370:$U$382,17,FALSE)/100</f>
        <v>#N/A</v>
      </c>
      <c r="R12" s="22" t="e">
        <f>VLOOKUP(V12,[1]Sheet1!$A$370:$U$382,18,FALSE)</f>
        <v>#N/A</v>
      </c>
      <c r="S12" s="14" t="e">
        <f>VLOOKUP(V12,[1]Sheet1!$A$370:$U$382,19,FALSE)/100</f>
        <v>#N/A</v>
      </c>
      <c r="T12" s="22" t="e">
        <f>VLOOKUP(V12,[1]Sheet1!$A$370:$U$382,20,FALSE)</f>
        <v>#N/A</v>
      </c>
      <c r="U12" s="15" t="e">
        <f>VLOOKUP(V12,[1]Sheet1!$A$370:$U$382,21,FALSE)/100</f>
        <v>#N/A</v>
      </c>
      <c r="V12" s="67" t="s">
        <v>160</v>
      </c>
    </row>
    <row r="13" spans="1:22" x14ac:dyDescent="0.25">
      <c r="A13" s="30" t="s">
        <v>72</v>
      </c>
      <c r="B13" s="22" t="e">
        <f>VLOOKUP(V13,[1]Sheet1!$A$370:$U$382,2,FALSE)</f>
        <v>#N/A</v>
      </c>
      <c r="C13" s="14" t="e">
        <f>VLOOKUP(V13,[1]Sheet1!$A$370:$U$382,3,FALSE)/100</f>
        <v>#N/A</v>
      </c>
      <c r="D13" s="22" t="e">
        <f>VLOOKUP(V13,[1]Sheet1!$A$370:$U$382,4,FALSE)</f>
        <v>#N/A</v>
      </c>
      <c r="E13" s="14" t="e">
        <f>VLOOKUP(V13,[1]Sheet1!$A$370:$U$382,5,FALSE)/100</f>
        <v>#N/A</v>
      </c>
      <c r="F13" s="22" t="e">
        <f>VLOOKUP(V13,[1]Sheet1!$A$370:$U$382,6,FALSE)</f>
        <v>#N/A</v>
      </c>
      <c r="G13" s="14" t="e">
        <f>VLOOKUP(V13,[1]Sheet1!$A$370:$U$382,7,FALSE)/100</f>
        <v>#N/A</v>
      </c>
      <c r="H13" s="22" t="e">
        <f>VLOOKUP(V13,[1]Sheet1!$A$370:$U$382,8,FALSE)</f>
        <v>#N/A</v>
      </c>
      <c r="I13" s="14" t="e">
        <f>VLOOKUP(V13,[1]Sheet1!$A$370:$U$382,9,FALSE)/100</f>
        <v>#N/A</v>
      </c>
      <c r="J13" s="22" t="e">
        <f>VLOOKUP(V13,[1]Sheet1!$A$370:$U$382,10,FALSE)</f>
        <v>#N/A</v>
      </c>
      <c r="K13" s="14" t="e">
        <f>VLOOKUP(V13,[1]Sheet1!$A$370:$U$382,11,FALSE)/100</f>
        <v>#N/A</v>
      </c>
      <c r="L13" s="22" t="e">
        <f>VLOOKUP(V13,[1]Sheet1!$A$370:$U$382,12,FALSE)</f>
        <v>#N/A</v>
      </c>
      <c r="M13" s="14" t="e">
        <f>VLOOKUP(V13,[1]Sheet1!$A$370:$U$3821,13,FALSE)/100</f>
        <v>#N/A</v>
      </c>
      <c r="N13" s="22" t="e">
        <f>VLOOKUP(V13,[1]Sheet1!$A$370:$U$382,14,FALSE)</f>
        <v>#N/A</v>
      </c>
      <c r="O13" s="14" t="e">
        <f>VLOOKUP(V13,[1]Sheet1!$A$370:$U$382,15,FALSE)/100</f>
        <v>#N/A</v>
      </c>
      <c r="P13" s="22" t="e">
        <f>VLOOKUP(V13,[1]Sheet1!$A$370:$U$382,16,FALSE)</f>
        <v>#N/A</v>
      </c>
      <c r="Q13" s="14" t="e">
        <f>VLOOKUP(V13,[1]Sheet1!$A$370:$U$382,17,FALSE)/100</f>
        <v>#N/A</v>
      </c>
      <c r="R13" s="22" t="e">
        <f>VLOOKUP(V13,[1]Sheet1!$A$370:$U$382,18,FALSE)</f>
        <v>#N/A</v>
      </c>
      <c r="S13" s="14" t="e">
        <f>VLOOKUP(V13,[1]Sheet1!$A$370:$U$382,19,FALSE)/100</f>
        <v>#N/A</v>
      </c>
      <c r="T13" s="22" t="e">
        <f>VLOOKUP(V13,[1]Sheet1!$A$370:$U$382,20,FALSE)</f>
        <v>#N/A</v>
      </c>
      <c r="U13" s="15" t="e">
        <f>VLOOKUP(V13,[1]Sheet1!$A$370:$U$382,21,FALSE)/100</f>
        <v>#N/A</v>
      </c>
      <c r="V13" s="67" t="s">
        <v>161</v>
      </c>
    </row>
    <row r="14" spans="1:22" x14ac:dyDescent="0.25">
      <c r="A14" s="31" t="s">
        <v>73</v>
      </c>
      <c r="B14" s="22" t="e">
        <f>VLOOKUP(V14,[1]Sheet1!$A$370:$U$382,2,FALSE)</f>
        <v>#N/A</v>
      </c>
      <c r="C14" s="14" t="e">
        <f>VLOOKUP(V14,[1]Sheet1!$A$370:$U$382,3,FALSE)/100</f>
        <v>#N/A</v>
      </c>
      <c r="D14" s="22" t="e">
        <f>VLOOKUP(V14,[1]Sheet1!$A$370:$U$382,4,FALSE)</f>
        <v>#N/A</v>
      </c>
      <c r="E14" s="14" t="e">
        <f>VLOOKUP(V14,[1]Sheet1!$A$370:$U$382,5,FALSE)/100</f>
        <v>#N/A</v>
      </c>
      <c r="F14" s="22" t="e">
        <f>VLOOKUP(V14,[1]Sheet1!$A$370:$U$382,6,FALSE)</f>
        <v>#N/A</v>
      </c>
      <c r="G14" s="14" t="e">
        <f>VLOOKUP(V14,[1]Sheet1!$A$370:$U$382,7,FALSE)/100</f>
        <v>#N/A</v>
      </c>
      <c r="H14" s="22" t="e">
        <f>VLOOKUP(V14,[1]Sheet1!$A$370:$U$382,8,FALSE)</f>
        <v>#N/A</v>
      </c>
      <c r="I14" s="14" t="e">
        <f>VLOOKUP(V14,[1]Sheet1!$A$370:$U$382,9,FALSE)/100</f>
        <v>#N/A</v>
      </c>
      <c r="J14" s="22" t="e">
        <f>VLOOKUP(V14,[1]Sheet1!$A$370:$U$382,10,FALSE)</f>
        <v>#N/A</v>
      </c>
      <c r="K14" s="14" t="e">
        <f>VLOOKUP(V14,[1]Sheet1!$A$370:$U$382,11,FALSE)/100</f>
        <v>#N/A</v>
      </c>
      <c r="L14" s="22" t="e">
        <f>VLOOKUP(V14,[1]Sheet1!$A$370:$U$382,12,FALSE)</f>
        <v>#N/A</v>
      </c>
      <c r="M14" s="14" t="e">
        <f>VLOOKUP(V14,[1]Sheet1!$A$370:$U$3821,13,FALSE)/100</f>
        <v>#N/A</v>
      </c>
      <c r="N14" s="22" t="e">
        <f>VLOOKUP(V14,[1]Sheet1!$A$370:$U$382,14,FALSE)</f>
        <v>#N/A</v>
      </c>
      <c r="O14" s="14" t="e">
        <f>VLOOKUP(V14,[1]Sheet1!$A$370:$U$382,15,FALSE)/100</f>
        <v>#N/A</v>
      </c>
      <c r="P14" s="22" t="e">
        <f>VLOOKUP(V14,[1]Sheet1!$A$370:$U$382,16,FALSE)</f>
        <v>#N/A</v>
      </c>
      <c r="Q14" s="14" t="e">
        <f>VLOOKUP(V14,[1]Sheet1!$A$370:$U$382,17,FALSE)/100</f>
        <v>#N/A</v>
      </c>
      <c r="R14" s="22" t="e">
        <f>VLOOKUP(V14,[1]Sheet1!$A$370:$U$382,18,FALSE)</f>
        <v>#N/A</v>
      </c>
      <c r="S14" s="14" t="e">
        <f>VLOOKUP(V14,[1]Sheet1!$A$370:$U$382,19,FALSE)/100</f>
        <v>#N/A</v>
      </c>
      <c r="T14" s="22" t="e">
        <f>VLOOKUP(V14,[1]Sheet1!$A$370:$U$382,20,FALSE)</f>
        <v>#N/A</v>
      </c>
      <c r="U14" s="15" t="e">
        <f>VLOOKUP(V14,[1]Sheet1!$A$370:$U$382,21,FALSE)/100</f>
        <v>#N/A</v>
      </c>
      <c r="V14" s="67" t="s">
        <v>162</v>
      </c>
    </row>
    <row r="15" spans="1:22" x14ac:dyDescent="0.25">
      <c r="A15" s="31" t="s">
        <v>74</v>
      </c>
      <c r="B15" s="22" t="e">
        <f>VLOOKUP(V15,[1]Sheet1!$A$370:$U$382,2,FALSE)</f>
        <v>#N/A</v>
      </c>
      <c r="C15" s="14" t="e">
        <f>VLOOKUP(V15,[1]Sheet1!$A$370:$U$382,3,FALSE)/100</f>
        <v>#N/A</v>
      </c>
      <c r="D15" s="22" t="e">
        <f>VLOOKUP(V15,[1]Sheet1!$A$370:$U$382,4,FALSE)</f>
        <v>#N/A</v>
      </c>
      <c r="E15" s="14" t="e">
        <f>VLOOKUP(V15,[1]Sheet1!$A$370:$U$382,5,FALSE)/100</f>
        <v>#N/A</v>
      </c>
      <c r="F15" s="22" t="e">
        <f>VLOOKUP(V15,[1]Sheet1!$A$370:$U$382,6,FALSE)</f>
        <v>#N/A</v>
      </c>
      <c r="G15" s="14" t="e">
        <f>VLOOKUP(V15,[1]Sheet1!$A$370:$U$382,7,FALSE)/100</f>
        <v>#N/A</v>
      </c>
      <c r="H15" s="22" t="e">
        <f>VLOOKUP(V15,[1]Sheet1!$A$370:$U$382,8,FALSE)</f>
        <v>#N/A</v>
      </c>
      <c r="I15" s="14" t="e">
        <f>VLOOKUP(V15,[1]Sheet1!$A$370:$U$382,9,FALSE)/100</f>
        <v>#N/A</v>
      </c>
      <c r="J15" s="22" t="e">
        <f>VLOOKUP(V15,[1]Sheet1!$A$370:$U$382,10,FALSE)</f>
        <v>#N/A</v>
      </c>
      <c r="K15" s="14" t="e">
        <f>VLOOKUP(V15,[1]Sheet1!$A$370:$U$382,11,FALSE)/100</f>
        <v>#N/A</v>
      </c>
      <c r="L15" s="22" t="e">
        <f>VLOOKUP(V15,[1]Sheet1!$A$370:$U$382,12,FALSE)</f>
        <v>#N/A</v>
      </c>
      <c r="M15" s="14" t="e">
        <f>VLOOKUP(V15,[1]Sheet1!$A$370:$U$3821,13,FALSE)/100</f>
        <v>#N/A</v>
      </c>
      <c r="N15" s="22" t="e">
        <f>VLOOKUP(V15,[1]Sheet1!$A$370:$U$382,14,FALSE)</f>
        <v>#N/A</v>
      </c>
      <c r="O15" s="14" t="e">
        <f>VLOOKUP(V15,[1]Sheet1!$A$370:$U$382,15,FALSE)/100</f>
        <v>#N/A</v>
      </c>
      <c r="P15" s="22" t="e">
        <f>VLOOKUP(V15,[1]Sheet1!$A$370:$U$382,16,FALSE)</f>
        <v>#N/A</v>
      </c>
      <c r="Q15" s="14" t="e">
        <f>VLOOKUP(V15,[1]Sheet1!$A$370:$U$382,17,FALSE)/100</f>
        <v>#N/A</v>
      </c>
      <c r="R15" s="22" t="e">
        <f>VLOOKUP(V15,[1]Sheet1!$A$370:$U$382,18,FALSE)</f>
        <v>#N/A</v>
      </c>
      <c r="S15" s="14" t="e">
        <f>VLOOKUP(V15,[1]Sheet1!$A$370:$U$382,19,FALSE)/100</f>
        <v>#N/A</v>
      </c>
      <c r="T15" s="22" t="e">
        <f>VLOOKUP(V15,[1]Sheet1!$A$370:$U$382,20,FALSE)</f>
        <v>#N/A</v>
      </c>
      <c r="U15" s="15" t="e">
        <f>VLOOKUP(V15,[1]Sheet1!$A$370:$U$382,21,FALSE)/100</f>
        <v>#N/A</v>
      </c>
      <c r="V15" s="67" t="s">
        <v>163</v>
      </c>
    </row>
    <row r="16" spans="1:22" ht="15.75" thickBot="1" x14ac:dyDescent="0.3">
      <c r="A16" s="17" t="s">
        <v>31</v>
      </c>
      <c r="B16" s="25" t="e">
        <f>VLOOKUP(V16,[1]Sheet1!$A$370:$U$382,2,FALSE)</f>
        <v>#N/A</v>
      </c>
      <c r="C16" s="18" t="e">
        <f>VLOOKUP(V16,[1]Sheet1!$A$370:$U$382,3,FALSE)/100</f>
        <v>#N/A</v>
      </c>
      <c r="D16" s="25" t="e">
        <f>VLOOKUP(V16,[1]Sheet1!$A$370:$U$382,4,FALSE)</f>
        <v>#N/A</v>
      </c>
      <c r="E16" s="18" t="e">
        <f>VLOOKUP(V16,[1]Sheet1!$A$370:$U$382,5,FALSE)/100</f>
        <v>#N/A</v>
      </c>
      <c r="F16" s="25" t="e">
        <f>VLOOKUP(V16,[1]Sheet1!$A$370:$U$382,6,FALSE)</f>
        <v>#N/A</v>
      </c>
      <c r="G16" s="18" t="e">
        <f>VLOOKUP(V16,[1]Sheet1!$A$370:$U$382,7,FALSE)/100</f>
        <v>#N/A</v>
      </c>
      <c r="H16" s="25" t="e">
        <f>VLOOKUP(V16,[1]Sheet1!$A$370:$U$382,8,FALSE)</f>
        <v>#N/A</v>
      </c>
      <c r="I16" s="18" t="e">
        <f>VLOOKUP(V16,[1]Sheet1!$A$370:$U$382,9,FALSE)/100</f>
        <v>#N/A</v>
      </c>
      <c r="J16" s="25" t="e">
        <f>VLOOKUP(V16,[1]Sheet1!$A$370:$U$382,10,FALSE)</f>
        <v>#N/A</v>
      </c>
      <c r="K16" s="18" t="e">
        <f>VLOOKUP(V16,[1]Sheet1!$A$370:$U$382,11,FALSE)/100</f>
        <v>#N/A</v>
      </c>
      <c r="L16" s="25" t="e">
        <f>VLOOKUP(V16,[1]Sheet1!$A$370:$U$382,12,FALSE)</f>
        <v>#N/A</v>
      </c>
      <c r="M16" s="18" t="e">
        <f>VLOOKUP(V16,[1]Sheet1!$A$370:$U$3821,13,FALSE)/100</f>
        <v>#N/A</v>
      </c>
      <c r="N16" s="25" t="e">
        <f>VLOOKUP(V16,[1]Sheet1!$A$370:$U$382,14,FALSE)</f>
        <v>#N/A</v>
      </c>
      <c r="O16" s="18" t="e">
        <f>VLOOKUP(V16,[1]Sheet1!$A$370:$U$382,15,FALSE)/100</f>
        <v>#N/A</v>
      </c>
      <c r="P16" s="25" t="e">
        <f>VLOOKUP(V16,[1]Sheet1!$A$370:$U$382,16,FALSE)</f>
        <v>#N/A</v>
      </c>
      <c r="Q16" s="18" t="e">
        <f>VLOOKUP(V16,[1]Sheet1!$A$370:$U$382,17,FALSE)/100</f>
        <v>#N/A</v>
      </c>
      <c r="R16" s="25" t="e">
        <f>VLOOKUP(V16,[1]Sheet1!$A$370:$U$382,18,FALSE)</f>
        <v>#N/A</v>
      </c>
      <c r="S16" s="18" t="e">
        <f>VLOOKUP(V16,[1]Sheet1!$A$370:$U$382,19,FALSE)/100</f>
        <v>#N/A</v>
      </c>
      <c r="T16" s="25" t="e">
        <f>VLOOKUP(V16,[1]Sheet1!$A$370:$U$382,20,FALSE)</f>
        <v>#N/A</v>
      </c>
      <c r="U16" s="19" t="e">
        <f>VLOOKUP(V16,[1]Sheet1!$A$370:$U$382,21,FALSE)/100</f>
        <v>#N/A</v>
      </c>
      <c r="V16" s="67" t="s">
        <v>164</v>
      </c>
    </row>
    <row r="17" spans="1:22" ht="15.75" thickBot="1" x14ac:dyDescent="0.3">
      <c r="A17" s="20" t="s">
        <v>54</v>
      </c>
      <c r="B17" s="23">
        <f>VLOOKUP(V17,[1]Sheet1!$A$370:$U$382,2,FALSE)</f>
        <v>2019</v>
      </c>
      <c r="C17" s="7">
        <f>VLOOKUP(V17,[1]Sheet1!$A$370:$U$382,3,FALSE)/100</f>
        <v>1</v>
      </c>
      <c r="D17" s="23">
        <f>VLOOKUP(V17,[1]Sheet1!$A$370:$U$382,4,FALSE)</f>
        <v>4751</v>
      </c>
      <c r="E17" s="7">
        <f>VLOOKUP(V17,[1]Sheet1!$A$370:$U$382,5,FALSE)/100</f>
        <v>1</v>
      </c>
      <c r="F17" s="23">
        <f>VLOOKUP(V17,[1]Sheet1!$A$370:$U$382,6,FALSE)</f>
        <v>297</v>
      </c>
      <c r="G17" s="7">
        <f>VLOOKUP(V17,[1]Sheet1!$A$370:$U$382,7,FALSE)/100</f>
        <v>1</v>
      </c>
      <c r="H17" s="23">
        <f>VLOOKUP(V17,[1]Sheet1!$A$370:$U$382,8,FALSE)</f>
        <v>6</v>
      </c>
      <c r="I17" s="7">
        <f>VLOOKUP(V17,[1]Sheet1!$A$370:$U$382,9,FALSE)/100</f>
        <v>1</v>
      </c>
      <c r="J17" s="23">
        <f>VLOOKUP(V17,[1]Sheet1!$A$370:$U$382,10,FALSE)</f>
        <v>7073</v>
      </c>
      <c r="K17" s="7">
        <f>VLOOKUP(V17,[1]Sheet1!$A$370:$U$382,11,FALSE)/100</f>
        <v>1</v>
      </c>
      <c r="L17" s="23">
        <f>VLOOKUP(V17,[1]Sheet1!$A$370:$U$382,12,FALSE)</f>
        <v>0</v>
      </c>
      <c r="M17" s="7">
        <f>VLOOKUP(V17,[1]Sheet1!$A$370:$U$3821,13,FALSE)/100</f>
        <v>0</v>
      </c>
      <c r="N17" s="23">
        <f>VLOOKUP(V17,[1]Sheet1!$A$370:$U$382,14,FALSE)</f>
        <v>0</v>
      </c>
      <c r="O17" s="7">
        <f>VLOOKUP(V17,[1]Sheet1!$A$370:$U$382,15,FALSE)/100</f>
        <v>0</v>
      </c>
      <c r="P17" s="23">
        <f>VLOOKUP(V17,[1]Sheet1!$A$370:$U$382,16,FALSE)</f>
        <v>0</v>
      </c>
      <c r="Q17" s="7">
        <f>VLOOKUP(V17,[1]Sheet1!$A$370:$U$382,17,FALSE)/100</f>
        <v>0</v>
      </c>
      <c r="R17" s="23">
        <f>VLOOKUP(V17,[1]Sheet1!$A$370:$U$382,18,FALSE)</f>
        <v>0</v>
      </c>
      <c r="S17" s="7">
        <f>VLOOKUP(V17,[1]Sheet1!$A$370:$U$382,19,FALSE)/100</f>
        <v>0</v>
      </c>
      <c r="T17" s="23">
        <f>VLOOKUP(V17,[1]Sheet1!$A$370:$U$382,20,FALSE)</f>
        <v>0</v>
      </c>
      <c r="U17" s="8">
        <f>VLOOKUP(V17,[1]Sheet1!$A$370:$U$382,21,FALSE)/100</f>
        <v>0</v>
      </c>
      <c r="V17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R16"/>
  <sheetViews>
    <sheetView zoomScale="80" zoomScaleNormal="80" workbookViewId="0">
      <selection activeCell="C7" sqref="C7:Q14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17" width="13.140625" style="81" customWidth="1"/>
    <col min="18" max="18" width="9.140625" style="295"/>
    <col min="19" max="16384" width="9.140625" style="81"/>
  </cols>
  <sheetData>
    <row r="1" spans="2:18" ht="15.75" thickBot="1" x14ac:dyDescent="0.3"/>
    <row r="2" spans="2:18" ht="25.15" customHeight="1" thickTop="1" thickBot="1" x14ac:dyDescent="0.3">
      <c r="B2" s="375" t="s">
        <v>244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7"/>
    </row>
    <row r="3" spans="2:18" ht="25.15" customHeight="1" thickTop="1" thickBot="1" x14ac:dyDescent="0.3">
      <c r="B3" s="321" t="s">
        <v>313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3"/>
    </row>
    <row r="4" spans="2:18" ht="25.15" customHeight="1" thickTop="1" x14ac:dyDescent="0.25">
      <c r="B4" s="324" t="s">
        <v>76</v>
      </c>
      <c r="C4" s="351">
        <v>2014</v>
      </c>
      <c r="D4" s="352"/>
      <c r="E4" s="353">
        <v>2015</v>
      </c>
      <c r="F4" s="352"/>
      <c r="G4" s="353">
        <v>2016</v>
      </c>
      <c r="H4" s="352"/>
      <c r="I4" s="353">
        <v>2017</v>
      </c>
      <c r="J4" s="352"/>
      <c r="K4" s="382">
        <v>2018</v>
      </c>
      <c r="L4" s="382"/>
      <c r="M4" s="382">
        <v>2019</v>
      </c>
      <c r="N4" s="382"/>
      <c r="O4" s="382">
        <v>2020</v>
      </c>
      <c r="P4" s="383"/>
      <c r="Q4" s="343" t="s">
        <v>306</v>
      </c>
    </row>
    <row r="5" spans="2:18" ht="25.15" customHeight="1" x14ac:dyDescent="0.25">
      <c r="B5" s="325"/>
      <c r="C5" s="379"/>
      <c r="D5" s="380"/>
      <c r="E5" s="381"/>
      <c r="F5" s="380"/>
      <c r="G5" s="381"/>
      <c r="H5" s="380"/>
      <c r="I5" s="381"/>
      <c r="J5" s="380"/>
      <c r="K5" s="384"/>
      <c r="L5" s="384"/>
      <c r="M5" s="384"/>
      <c r="N5" s="384"/>
      <c r="O5" s="384"/>
      <c r="P5" s="385"/>
      <c r="Q5" s="344"/>
    </row>
    <row r="6" spans="2:18" ht="25.15" customHeight="1" thickBot="1" x14ac:dyDescent="0.3">
      <c r="B6" s="378"/>
      <c r="C6" s="266" t="s">
        <v>5</v>
      </c>
      <c r="D6" s="267" t="s">
        <v>6</v>
      </c>
      <c r="E6" s="268" t="s">
        <v>5</v>
      </c>
      <c r="F6" s="267" t="s">
        <v>6</v>
      </c>
      <c r="G6" s="268" t="s">
        <v>5</v>
      </c>
      <c r="H6" s="267" t="s">
        <v>6</v>
      </c>
      <c r="I6" s="268" t="s">
        <v>5</v>
      </c>
      <c r="J6" s="269" t="s">
        <v>6</v>
      </c>
      <c r="K6" s="268" t="s">
        <v>5</v>
      </c>
      <c r="L6" s="269" t="s">
        <v>6</v>
      </c>
      <c r="M6" s="268" t="s">
        <v>5</v>
      </c>
      <c r="N6" s="269" t="s">
        <v>6</v>
      </c>
      <c r="O6" s="268" t="s">
        <v>5</v>
      </c>
      <c r="P6" s="270" t="s">
        <v>6</v>
      </c>
      <c r="Q6" s="345"/>
    </row>
    <row r="7" spans="2:18" ht="20.100000000000001" customHeight="1" thickTop="1" x14ac:dyDescent="0.25">
      <c r="B7" s="170" t="s">
        <v>77</v>
      </c>
      <c r="C7" s="135">
        <v>1981</v>
      </c>
      <c r="D7" s="159">
        <v>0.21776409805430361</v>
      </c>
      <c r="E7" s="136">
        <v>2280</v>
      </c>
      <c r="F7" s="159">
        <v>0.24025289778714437</v>
      </c>
      <c r="G7" s="136">
        <v>2064</v>
      </c>
      <c r="H7" s="159">
        <v>0.21095666394112839</v>
      </c>
      <c r="I7" s="136">
        <v>2126</v>
      </c>
      <c r="J7" s="160">
        <v>0.20001881644557343</v>
      </c>
      <c r="K7" s="136">
        <v>2489</v>
      </c>
      <c r="L7" s="160">
        <v>0.23592417061611373</v>
      </c>
      <c r="M7" s="136">
        <v>2247</v>
      </c>
      <c r="N7" s="160">
        <v>0.19621026894865526</v>
      </c>
      <c r="O7" s="136">
        <v>1494</v>
      </c>
      <c r="P7" s="160">
        <v>0.2112257882086809</v>
      </c>
      <c r="Q7" s="151">
        <v>-0.33511348464619495</v>
      </c>
      <c r="R7" s="295" t="s">
        <v>165</v>
      </c>
    </row>
    <row r="8" spans="2:18" ht="20.100000000000001" customHeight="1" x14ac:dyDescent="0.25">
      <c r="B8" s="171" t="s">
        <v>78</v>
      </c>
      <c r="C8" s="135">
        <v>1973</v>
      </c>
      <c r="D8" s="159">
        <v>0.21688468725953611</v>
      </c>
      <c r="E8" s="136">
        <v>2061</v>
      </c>
      <c r="F8" s="159">
        <v>0.21717597471022129</v>
      </c>
      <c r="G8" s="136">
        <v>1990</v>
      </c>
      <c r="H8" s="159">
        <v>0.20339329517579721</v>
      </c>
      <c r="I8" s="136">
        <v>2460</v>
      </c>
      <c r="J8" s="160">
        <v>0.23144228055320351</v>
      </c>
      <c r="K8" s="136">
        <v>2154</v>
      </c>
      <c r="L8" s="160">
        <v>0.20417061611374407</v>
      </c>
      <c r="M8" s="136">
        <v>2612</v>
      </c>
      <c r="N8" s="160">
        <v>0.22808243101641634</v>
      </c>
      <c r="O8" s="136">
        <v>1433</v>
      </c>
      <c r="P8" s="160">
        <v>0.20260144210377493</v>
      </c>
      <c r="Q8" s="153">
        <v>-0.45137825421133232</v>
      </c>
      <c r="R8" s="295" t="s">
        <v>166</v>
      </c>
    </row>
    <row r="9" spans="2:18" ht="20.100000000000001" customHeight="1" x14ac:dyDescent="0.25">
      <c r="B9" s="171" t="s">
        <v>79</v>
      </c>
      <c r="C9" s="135">
        <v>1609</v>
      </c>
      <c r="D9" s="159">
        <v>0.1768714960976146</v>
      </c>
      <c r="E9" s="136">
        <v>1636</v>
      </c>
      <c r="F9" s="159">
        <v>0.17239199157007376</v>
      </c>
      <c r="G9" s="136">
        <v>1831</v>
      </c>
      <c r="H9" s="159">
        <v>0.18714227309893705</v>
      </c>
      <c r="I9" s="136">
        <v>1813</v>
      </c>
      <c r="J9" s="160">
        <v>0.17057107912315364</v>
      </c>
      <c r="K9" s="136">
        <v>1760</v>
      </c>
      <c r="L9" s="160">
        <v>0.16682464454976303</v>
      </c>
      <c r="M9" s="136">
        <v>1964</v>
      </c>
      <c r="N9" s="160">
        <v>0.17149842822214462</v>
      </c>
      <c r="O9" s="136">
        <v>1243</v>
      </c>
      <c r="P9" s="160">
        <v>0.17573872472783825</v>
      </c>
      <c r="Q9" s="153">
        <v>-0.36710794297352345</v>
      </c>
      <c r="R9" s="295" t="s">
        <v>167</v>
      </c>
    </row>
    <row r="10" spans="2:18" ht="20.100000000000001" customHeight="1" x14ac:dyDescent="0.25">
      <c r="B10" s="171" t="s">
        <v>80</v>
      </c>
      <c r="C10" s="135">
        <v>1634</v>
      </c>
      <c r="D10" s="159">
        <v>0.17961965483126305</v>
      </c>
      <c r="E10" s="136">
        <v>1875</v>
      </c>
      <c r="F10" s="159">
        <v>0.19757639620653319</v>
      </c>
      <c r="G10" s="136">
        <v>1963</v>
      </c>
      <c r="H10" s="159">
        <v>0.20063368765331152</v>
      </c>
      <c r="I10" s="136">
        <v>2238</v>
      </c>
      <c r="J10" s="160">
        <v>0.2105560259666949</v>
      </c>
      <c r="K10" s="136">
        <v>2053</v>
      </c>
      <c r="L10" s="160">
        <v>0.19459715639810427</v>
      </c>
      <c r="M10" s="136">
        <v>2304</v>
      </c>
      <c r="N10" s="160">
        <v>0.20118756549074399</v>
      </c>
      <c r="O10" s="136">
        <v>1383</v>
      </c>
      <c r="P10" s="160">
        <v>0.19553230595221263</v>
      </c>
      <c r="Q10" s="153">
        <v>-0.39973958333333331</v>
      </c>
      <c r="R10" s="295" t="s">
        <v>168</v>
      </c>
    </row>
    <row r="11" spans="2:18" ht="20.100000000000001" customHeight="1" x14ac:dyDescent="0.25">
      <c r="B11" s="171" t="s">
        <v>81</v>
      </c>
      <c r="C11" s="135">
        <v>1494</v>
      </c>
      <c r="D11" s="159">
        <v>0.16422996592283171</v>
      </c>
      <c r="E11" s="136">
        <v>1247</v>
      </c>
      <c r="F11" s="159">
        <v>0.13140147523709167</v>
      </c>
      <c r="G11" s="136">
        <v>1545</v>
      </c>
      <c r="H11" s="159">
        <v>0.15791087489779232</v>
      </c>
      <c r="I11" s="136">
        <v>1538</v>
      </c>
      <c r="J11" s="160">
        <v>0.14469846645968579</v>
      </c>
      <c r="K11" s="136">
        <v>1718</v>
      </c>
      <c r="L11" s="160">
        <v>0.1628436018957346</v>
      </c>
      <c r="M11" s="136">
        <v>1929</v>
      </c>
      <c r="N11" s="160">
        <v>0.16844219350331821</v>
      </c>
      <c r="O11" s="136">
        <v>1210</v>
      </c>
      <c r="P11" s="160">
        <v>0.17107309486780714</v>
      </c>
      <c r="Q11" s="153">
        <v>-0.3727319854847071</v>
      </c>
      <c r="R11" s="295" t="s">
        <v>169</v>
      </c>
    </row>
    <row r="12" spans="2:18" ht="20.100000000000001" customHeight="1" x14ac:dyDescent="0.25">
      <c r="B12" s="171" t="s">
        <v>82</v>
      </c>
      <c r="C12" s="135">
        <v>232</v>
      </c>
      <c r="D12" s="159">
        <v>2.5502913048257667E-2</v>
      </c>
      <c r="E12" s="136">
        <v>199</v>
      </c>
      <c r="F12" s="159">
        <v>2.0969441517386722E-2</v>
      </c>
      <c r="G12" s="136">
        <v>227</v>
      </c>
      <c r="H12" s="159">
        <v>2.3201144726083402E-2</v>
      </c>
      <c r="I12" s="136">
        <v>226</v>
      </c>
      <c r="J12" s="160">
        <v>2.126258349797723E-2</v>
      </c>
      <c r="K12" s="136">
        <v>190</v>
      </c>
      <c r="L12" s="160">
        <v>1.8009478672985781E-2</v>
      </c>
      <c r="M12" s="136">
        <v>238</v>
      </c>
      <c r="N12" s="160">
        <v>2.0782396088019559E-2</v>
      </c>
      <c r="O12" s="136">
        <v>166</v>
      </c>
      <c r="P12" s="160">
        <v>2.3469532023186766E-2</v>
      </c>
      <c r="Q12" s="153">
        <v>-0.30252100840336132</v>
      </c>
      <c r="R12" s="295" t="s">
        <v>170</v>
      </c>
    </row>
    <row r="13" spans="2:18" ht="20.100000000000001" customHeight="1" thickBot="1" x14ac:dyDescent="0.3">
      <c r="B13" s="171" t="s">
        <v>83</v>
      </c>
      <c r="C13" s="135">
        <v>174</v>
      </c>
      <c r="D13" s="159">
        <v>1.9127184786193251E-2</v>
      </c>
      <c r="E13" s="136">
        <v>192</v>
      </c>
      <c r="F13" s="159">
        <v>2.0231822971548998E-2</v>
      </c>
      <c r="G13" s="136">
        <v>164</v>
      </c>
      <c r="H13" s="159">
        <v>1.6762060506950123E-2</v>
      </c>
      <c r="I13" s="136">
        <v>228</v>
      </c>
      <c r="J13" s="160">
        <v>2.1450747953711543E-2</v>
      </c>
      <c r="K13" s="136">
        <v>186</v>
      </c>
      <c r="L13" s="160">
        <v>1.7630331753554503E-2</v>
      </c>
      <c r="M13" s="136">
        <v>158</v>
      </c>
      <c r="N13" s="160">
        <v>1.379671673070206E-2</v>
      </c>
      <c r="O13" s="136">
        <v>144</v>
      </c>
      <c r="P13" s="160">
        <v>2.0359112116499364E-2</v>
      </c>
      <c r="Q13" s="153">
        <v>-8.8607594936708861E-2</v>
      </c>
      <c r="R13" s="295" t="s">
        <v>171</v>
      </c>
    </row>
    <row r="14" spans="2:18" ht="20.100000000000001" customHeight="1" thickTop="1" thickBot="1" x14ac:dyDescent="0.3">
      <c r="B14" s="128" t="s">
        <v>32</v>
      </c>
      <c r="C14" s="143">
        <v>9097</v>
      </c>
      <c r="D14" s="162">
        <v>1</v>
      </c>
      <c r="E14" s="144">
        <v>9490</v>
      </c>
      <c r="F14" s="162">
        <v>1</v>
      </c>
      <c r="G14" s="144">
        <v>9784</v>
      </c>
      <c r="H14" s="162">
        <v>1</v>
      </c>
      <c r="I14" s="144">
        <v>10629</v>
      </c>
      <c r="J14" s="157">
        <v>1</v>
      </c>
      <c r="K14" s="144">
        <v>10550</v>
      </c>
      <c r="L14" s="157">
        <v>1</v>
      </c>
      <c r="M14" s="144">
        <v>11452</v>
      </c>
      <c r="N14" s="157">
        <v>1</v>
      </c>
      <c r="O14" s="144">
        <v>7073</v>
      </c>
      <c r="P14" s="157">
        <v>0.99999999999999989</v>
      </c>
      <c r="Q14" s="172">
        <v>-0.38237862382116661</v>
      </c>
      <c r="R14" s="295" t="s">
        <v>54</v>
      </c>
    </row>
    <row r="15" spans="2:18" ht="15.75" thickTop="1" x14ac:dyDescent="0.25">
      <c r="B15" s="95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2:18" x14ac:dyDescent="0.25">
      <c r="I16" s="82"/>
      <c r="K16" s="82"/>
      <c r="M16" s="82"/>
      <c r="O16" s="82"/>
    </row>
  </sheetData>
  <mergeCells count="11">
    <mergeCell ref="Q4:Q6"/>
    <mergeCell ref="B2:Q2"/>
    <mergeCell ref="B3:Q3"/>
    <mergeCell ref="B4:B6"/>
    <mergeCell ref="C4:D5"/>
    <mergeCell ref="E4:F5"/>
    <mergeCell ref="G4:H5"/>
    <mergeCell ref="I4:J5"/>
    <mergeCell ref="O4:P5"/>
    <mergeCell ref="K4:L5"/>
    <mergeCell ref="M4:N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M19"/>
  <sheetViews>
    <sheetView zoomScale="80" zoomScaleNormal="80" workbookViewId="0">
      <selection activeCell="C6" sqref="C6:L13"/>
    </sheetView>
  </sheetViews>
  <sheetFormatPr defaultColWidth="9.140625" defaultRowHeight="15" x14ac:dyDescent="0.25"/>
  <cols>
    <col min="1" max="1" width="9.140625" style="81"/>
    <col min="2" max="2" width="17.7109375" style="81" customWidth="1"/>
    <col min="3" max="12" width="11.140625" style="81" customWidth="1"/>
    <col min="13" max="13" width="9.140625" style="295"/>
    <col min="14" max="16384" width="9.140625" style="81"/>
  </cols>
  <sheetData>
    <row r="1" spans="2:13" ht="15.75" thickBot="1" x14ac:dyDescent="0.3"/>
    <row r="2" spans="2:13" ht="25.15" customHeight="1" thickTop="1" thickBot="1" x14ac:dyDescent="0.3">
      <c r="B2" s="321" t="s">
        <v>314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2:13" ht="25.15" customHeight="1" thickTop="1" thickBot="1" x14ac:dyDescent="0.3">
      <c r="B3" s="324" t="s">
        <v>84</v>
      </c>
      <c r="C3" s="328" t="s">
        <v>85</v>
      </c>
      <c r="D3" s="328"/>
      <c r="E3" s="328"/>
      <c r="F3" s="328"/>
      <c r="G3" s="328"/>
      <c r="H3" s="328"/>
      <c r="I3" s="328"/>
      <c r="J3" s="328"/>
      <c r="K3" s="330" t="s">
        <v>32</v>
      </c>
      <c r="L3" s="331"/>
    </row>
    <row r="4" spans="2:13" ht="25.15" customHeight="1" thickTop="1" x14ac:dyDescent="0.25">
      <c r="B4" s="325"/>
      <c r="C4" s="351" t="s">
        <v>34</v>
      </c>
      <c r="D4" s="352"/>
      <c r="E4" s="353" t="s">
        <v>198</v>
      </c>
      <c r="F4" s="352"/>
      <c r="G4" s="353" t="s">
        <v>53</v>
      </c>
      <c r="H4" s="352"/>
      <c r="I4" s="354" t="s">
        <v>35</v>
      </c>
      <c r="J4" s="386"/>
      <c r="K4" s="332"/>
      <c r="L4" s="333"/>
    </row>
    <row r="5" spans="2:13" ht="25.15" customHeight="1" thickBot="1" x14ac:dyDescent="0.3">
      <c r="B5" s="378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9" t="s">
        <v>6</v>
      </c>
      <c r="K5" s="266" t="s">
        <v>5</v>
      </c>
      <c r="L5" s="270" t="s">
        <v>6</v>
      </c>
    </row>
    <row r="6" spans="2:13" ht="20.100000000000001" customHeight="1" thickTop="1" x14ac:dyDescent="0.25">
      <c r="B6" s="170" t="s">
        <v>77</v>
      </c>
      <c r="C6" s="114">
        <v>404</v>
      </c>
      <c r="D6" s="159">
        <v>0.20009905894006935</v>
      </c>
      <c r="E6" s="116">
        <v>1022</v>
      </c>
      <c r="F6" s="159">
        <v>0.21511260787202693</v>
      </c>
      <c r="G6" s="116">
        <v>67</v>
      </c>
      <c r="H6" s="159">
        <v>0.22558922558922559</v>
      </c>
      <c r="I6" s="116">
        <v>1</v>
      </c>
      <c r="J6" s="174">
        <v>0.16666666666666666</v>
      </c>
      <c r="K6" s="122">
        <v>1494</v>
      </c>
      <c r="L6" s="161">
        <v>0.2112257882086809</v>
      </c>
      <c r="M6" s="295" t="s">
        <v>165</v>
      </c>
    </row>
    <row r="7" spans="2:13" ht="20.100000000000001" customHeight="1" x14ac:dyDescent="0.25">
      <c r="B7" s="171" t="s">
        <v>78</v>
      </c>
      <c r="C7" s="114">
        <v>389</v>
      </c>
      <c r="D7" s="159">
        <v>0.19266963843486876</v>
      </c>
      <c r="E7" s="116">
        <v>983</v>
      </c>
      <c r="F7" s="159">
        <v>0.20690380972426858</v>
      </c>
      <c r="G7" s="116">
        <v>61</v>
      </c>
      <c r="H7" s="159">
        <v>0.2053872053872054</v>
      </c>
      <c r="I7" s="116">
        <v>0</v>
      </c>
      <c r="J7" s="174">
        <v>0</v>
      </c>
      <c r="K7" s="122">
        <v>1433</v>
      </c>
      <c r="L7" s="161">
        <v>0.20260144210377493</v>
      </c>
      <c r="M7" s="295" t="s">
        <v>166</v>
      </c>
    </row>
    <row r="8" spans="2:13" ht="20.100000000000001" customHeight="1" x14ac:dyDescent="0.25">
      <c r="B8" s="171" t="s">
        <v>79</v>
      </c>
      <c r="C8" s="114">
        <v>348</v>
      </c>
      <c r="D8" s="159">
        <v>0.17236255572065379</v>
      </c>
      <c r="E8" s="116">
        <v>827</v>
      </c>
      <c r="F8" s="159">
        <v>0.1740686171332351</v>
      </c>
      <c r="G8" s="116">
        <v>68</v>
      </c>
      <c r="H8" s="159">
        <v>0.22895622895622897</v>
      </c>
      <c r="I8" s="116">
        <v>0</v>
      </c>
      <c r="J8" s="174">
        <v>0</v>
      </c>
      <c r="K8" s="122">
        <v>1243</v>
      </c>
      <c r="L8" s="161">
        <v>0.17573872472783825</v>
      </c>
      <c r="M8" s="295" t="s">
        <v>167</v>
      </c>
    </row>
    <row r="9" spans="2:13" ht="20.100000000000001" customHeight="1" x14ac:dyDescent="0.25">
      <c r="B9" s="171" t="s">
        <v>80</v>
      </c>
      <c r="C9" s="114">
        <v>425</v>
      </c>
      <c r="D9" s="159">
        <v>0.21050024764735017</v>
      </c>
      <c r="E9" s="116">
        <v>910</v>
      </c>
      <c r="F9" s="159">
        <v>0.19153862344769523</v>
      </c>
      <c r="G9" s="116">
        <v>46</v>
      </c>
      <c r="H9" s="159">
        <v>0.15488215488215487</v>
      </c>
      <c r="I9" s="116">
        <v>2</v>
      </c>
      <c r="J9" s="174">
        <v>0.33333333333333331</v>
      </c>
      <c r="K9" s="122">
        <v>1383</v>
      </c>
      <c r="L9" s="161">
        <v>0.19553230595221263</v>
      </c>
      <c r="M9" s="295" t="s">
        <v>168</v>
      </c>
    </row>
    <row r="10" spans="2:13" ht="20.100000000000001" customHeight="1" x14ac:dyDescent="0.25">
      <c r="B10" s="171" t="s">
        <v>81</v>
      </c>
      <c r="C10" s="114">
        <v>381</v>
      </c>
      <c r="D10" s="159">
        <v>0.18870728083209509</v>
      </c>
      <c r="E10" s="116">
        <v>779</v>
      </c>
      <c r="F10" s="159">
        <v>0.16396548095137867</v>
      </c>
      <c r="G10" s="116">
        <v>47</v>
      </c>
      <c r="H10" s="159">
        <v>0.15824915824915825</v>
      </c>
      <c r="I10" s="116">
        <v>3</v>
      </c>
      <c r="J10" s="174">
        <v>0.5</v>
      </c>
      <c r="K10" s="122">
        <v>1210</v>
      </c>
      <c r="L10" s="161">
        <v>0.17107309486780714</v>
      </c>
      <c r="M10" s="295" t="s">
        <v>169</v>
      </c>
    </row>
    <row r="11" spans="2:13" ht="20.100000000000001" customHeight="1" x14ac:dyDescent="0.25">
      <c r="B11" s="171" t="s">
        <v>82</v>
      </c>
      <c r="C11" s="114">
        <v>38</v>
      </c>
      <c r="D11" s="159">
        <v>1.8821198613174838E-2</v>
      </c>
      <c r="E11" s="116">
        <v>126</v>
      </c>
      <c r="F11" s="159">
        <v>2.6520732477373184E-2</v>
      </c>
      <c r="G11" s="116">
        <v>2</v>
      </c>
      <c r="H11" s="159">
        <v>6.7340067340067337E-3</v>
      </c>
      <c r="I11" s="116">
        <v>0</v>
      </c>
      <c r="J11" s="174">
        <v>0</v>
      </c>
      <c r="K11" s="122">
        <v>166</v>
      </c>
      <c r="L11" s="161">
        <v>2.3469532023186766E-2</v>
      </c>
      <c r="M11" s="295" t="s">
        <v>170</v>
      </c>
    </row>
    <row r="12" spans="2:13" ht="20.100000000000001" customHeight="1" thickBot="1" x14ac:dyDescent="0.3">
      <c r="B12" s="171" t="s">
        <v>83</v>
      </c>
      <c r="C12" s="114">
        <v>34</v>
      </c>
      <c r="D12" s="159">
        <v>1.6840019811788013E-2</v>
      </c>
      <c r="E12" s="116">
        <v>104</v>
      </c>
      <c r="F12" s="159">
        <v>2.189012839402231E-2</v>
      </c>
      <c r="G12" s="116">
        <v>6</v>
      </c>
      <c r="H12" s="159">
        <v>2.0202020202020204E-2</v>
      </c>
      <c r="I12" s="116">
        <v>0</v>
      </c>
      <c r="J12" s="174">
        <v>0</v>
      </c>
      <c r="K12" s="122">
        <v>144</v>
      </c>
      <c r="L12" s="161">
        <v>2.0359112116499364E-2</v>
      </c>
      <c r="M12" s="295" t="s">
        <v>171</v>
      </c>
    </row>
    <row r="13" spans="2:13" ht="20.100000000000001" customHeight="1" thickTop="1" thickBot="1" x14ac:dyDescent="0.3">
      <c r="B13" s="128" t="s">
        <v>32</v>
      </c>
      <c r="C13" s="131">
        <v>2019</v>
      </c>
      <c r="D13" s="162">
        <v>1</v>
      </c>
      <c r="E13" s="133">
        <v>4751</v>
      </c>
      <c r="F13" s="162">
        <v>0.99999999999999989</v>
      </c>
      <c r="G13" s="133">
        <v>297</v>
      </c>
      <c r="H13" s="162">
        <v>1</v>
      </c>
      <c r="I13" s="133">
        <v>6</v>
      </c>
      <c r="J13" s="157">
        <v>1</v>
      </c>
      <c r="K13" s="131">
        <v>7073</v>
      </c>
      <c r="L13" s="163">
        <v>0.99999999999999989</v>
      </c>
      <c r="M13" s="295" t="s">
        <v>54</v>
      </c>
    </row>
    <row r="14" spans="2:13" ht="16.5" thickTop="1" thickBot="1" x14ac:dyDescent="0.3">
      <c r="B14" s="92"/>
      <c r="C14" s="93"/>
      <c r="D14" s="94"/>
      <c r="E14" s="93"/>
      <c r="F14" s="94"/>
      <c r="G14" s="93"/>
      <c r="H14" s="94"/>
      <c r="I14" s="93"/>
      <c r="J14" s="94"/>
      <c r="K14" s="93"/>
      <c r="L14" s="94"/>
    </row>
    <row r="15" spans="2:13" ht="15.75" thickTop="1" x14ac:dyDescent="0.25">
      <c r="B15" s="164" t="s">
        <v>36</v>
      </c>
      <c r="C15" s="165"/>
      <c r="D15" s="165"/>
      <c r="E15" s="126"/>
      <c r="F15" s="169"/>
      <c r="G15" s="95"/>
      <c r="H15" s="95"/>
      <c r="I15" s="95"/>
      <c r="J15" s="169"/>
      <c r="K15" s="99"/>
      <c r="L15" s="95"/>
    </row>
    <row r="16" spans="2:13" ht="15.75" thickBot="1" x14ac:dyDescent="0.3">
      <c r="B16" s="166" t="s">
        <v>199</v>
      </c>
      <c r="C16" s="167"/>
      <c r="D16" s="167"/>
      <c r="E16" s="127"/>
      <c r="F16" s="95"/>
      <c r="G16" s="95"/>
      <c r="H16" s="95"/>
      <c r="I16" s="95"/>
      <c r="J16" s="95"/>
      <c r="K16" s="95"/>
      <c r="L16" s="95"/>
    </row>
    <row r="17" spans="2:12" ht="15.75" thickTop="1" x14ac:dyDescent="0.2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2:12" x14ac:dyDescent="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 x14ac:dyDescent="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Y20"/>
  <sheetViews>
    <sheetView zoomScale="80" zoomScaleNormal="80" workbookViewId="0">
      <selection activeCell="C8" sqref="C8:X15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24" width="10.85546875" style="81" customWidth="1"/>
    <col min="25" max="25" width="9.140625" style="295"/>
    <col min="26" max="16384" width="9.140625" style="81"/>
  </cols>
  <sheetData>
    <row r="1" spans="2:25" ht="15.75" thickBot="1" x14ac:dyDescent="0.3"/>
    <row r="2" spans="2:25" ht="25.15" customHeight="1" thickTop="1" thickBot="1" x14ac:dyDescent="0.3">
      <c r="B2" s="321" t="s">
        <v>315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8"/>
    </row>
    <row r="3" spans="2:25" ht="25.15" customHeight="1" thickTop="1" thickBot="1" x14ac:dyDescent="0.3">
      <c r="B3" s="324" t="s">
        <v>76</v>
      </c>
      <c r="C3" s="328" t="s">
        <v>37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30" t="s">
        <v>32</v>
      </c>
      <c r="X3" s="331"/>
    </row>
    <row r="4" spans="2:25" ht="25.15" customHeight="1" thickTop="1" thickBot="1" x14ac:dyDescent="0.3">
      <c r="B4" s="389"/>
      <c r="C4" s="355" t="s">
        <v>38</v>
      </c>
      <c r="D4" s="390"/>
      <c r="E4" s="390"/>
      <c r="F4" s="390"/>
      <c r="G4" s="390"/>
      <c r="H4" s="390"/>
      <c r="I4" s="390"/>
      <c r="J4" s="390"/>
      <c r="K4" s="390"/>
      <c r="L4" s="391"/>
      <c r="M4" s="355" t="s">
        <v>39</v>
      </c>
      <c r="N4" s="328"/>
      <c r="O4" s="328"/>
      <c r="P4" s="328"/>
      <c r="Q4" s="328"/>
      <c r="R4" s="328"/>
      <c r="S4" s="328"/>
      <c r="T4" s="328"/>
      <c r="U4" s="328"/>
      <c r="V4" s="329"/>
      <c r="W4" s="332"/>
      <c r="X4" s="333"/>
    </row>
    <row r="5" spans="2:25" ht="25.15" customHeight="1" thickTop="1" thickBot="1" x14ac:dyDescent="0.3">
      <c r="B5" s="389"/>
      <c r="C5" s="355" t="s">
        <v>33</v>
      </c>
      <c r="D5" s="328"/>
      <c r="E5" s="328"/>
      <c r="F5" s="328"/>
      <c r="G5" s="328"/>
      <c r="H5" s="328"/>
      <c r="I5" s="328"/>
      <c r="J5" s="328"/>
      <c r="K5" s="351" t="s">
        <v>32</v>
      </c>
      <c r="L5" s="386"/>
      <c r="M5" s="328" t="s">
        <v>33</v>
      </c>
      <c r="N5" s="328"/>
      <c r="O5" s="328"/>
      <c r="P5" s="328"/>
      <c r="Q5" s="328"/>
      <c r="R5" s="328"/>
      <c r="S5" s="328"/>
      <c r="T5" s="328"/>
      <c r="U5" s="351" t="s">
        <v>32</v>
      </c>
      <c r="V5" s="386"/>
      <c r="W5" s="332"/>
      <c r="X5" s="333"/>
    </row>
    <row r="6" spans="2:25" ht="25.15" customHeight="1" thickTop="1" x14ac:dyDescent="0.25">
      <c r="B6" s="389"/>
      <c r="C6" s="351" t="s">
        <v>34</v>
      </c>
      <c r="D6" s="352"/>
      <c r="E6" s="353" t="s">
        <v>198</v>
      </c>
      <c r="F6" s="352"/>
      <c r="G6" s="353" t="s">
        <v>53</v>
      </c>
      <c r="H6" s="352"/>
      <c r="I6" s="393" t="s">
        <v>35</v>
      </c>
      <c r="J6" s="393"/>
      <c r="K6" s="379"/>
      <c r="L6" s="392"/>
      <c r="M6" s="351" t="s">
        <v>34</v>
      </c>
      <c r="N6" s="352"/>
      <c r="O6" s="353" t="s">
        <v>198</v>
      </c>
      <c r="P6" s="352"/>
      <c r="Q6" s="353" t="s">
        <v>53</v>
      </c>
      <c r="R6" s="352"/>
      <c r="S6" s="393" t="s">
        <v>35</v>
      </c>
      <c r="T6" s="393"/>
      <c r="U6" s="379"/>
      <c r="V6" s="392"/>
      <c r="W6" s="332"/>
      <c r="X6" s="333"/>
    </row>
    <row r="7" spans="2:25" ht="25.15" customHeight="1" thickBot="1" x14ac:dyDescent="0.3">
      <c r="B7" s="350"/>
      <c r="C7" s="266" t="s">
        <v>5</v>
      </c>
      <c r="D7" s="267" t="s">
        <v>6</v>
      </c>
      <c r="E7" s="268" t="s">
        <v>5</v>
      </c>
      <c r="F7" s="267" t="s">
        <v>6</v>
      </c>
      <c r="G7" s="268" t="s">
        <v>5</v>
      </c>
      <c r="H7" s="267" t="s">
        <v>6</v>
      </c>
      <c r="I7" s="268" t="s">
        <v>5</v>
      </c>
      <c r="J7" s="269" t="s">
        <v>6</v>
      </c>
      <c r="K7" s="266" t="s">
        <v>5</v>
      </c>
      <c r="L7" s="270" t="s">
        <v>6</v>
      </c>
      <c r="M7" s="266" t="s">
        <v>5</v>
      </c>
      <c r="N7" s="267" t="s">
        <v>6</v>
      </c>
      <c r="O7" s="268" t="s">
        <v>5</v>
      </c>
      <c r="P7" s="267" t="s">
        <v>6</v>
      </c>
      <c r="Q7" s="268" t="s">
        <v>5</v>
      </c>
      <c r="R7" s="267" t="s">
        <v>6</v>
      </c>
      <c r="S7" s="268" t="s">
        <v>5</v>
      </c>
      <c r="T7" s="269" t="s">
        <v>6</v>
      </c>
      <c r="U7" s="266" t="s">
        <v>5</v>
      </c>
      <c r="V7" s="270" t="s">
        <v>6</v>
      </c>
      <c r="W7" s="266" t="s">
        <v>5</v>
      </c>
      <c r="X7" s="270" t="s">
        <v>6</v>
      </c>
    </row>
    <row r="8" spans="2:25" ht="20.100000000000001" customHeight="1" thickTop="1" x14ac:dyDescent="0.25">
      <c r="B8" s="171" t="s">
        <v>77</v>
      </c>
      <c r="C8" s="114">
        <v>295</v>
      </c>
      <c r="D8" s="120">
        <v>0.21580102414045355</v>
      </c>
      <c r="E8" s="116">
        <v>648</v>
      </c>
      <c r="F8" s="120">
        <v>0.22609909281228194</v>
      </c>
      <c r="G8" s="116">
        <v>38</v>
      </c>
      <c r="H8" s="120">
        <v>0.21965317919075145</v>
      </c>
      <c r="I8" s="180">
        <v>0</v>
      </c>
      <c r="J8" s="178">
        <v>0</v>
      </c>
      <c r="K8" s="114">
        <v>981</v>
      </c>
      <c r="L8" s="121">
        <v>0.22249943297799954</v>
      </c>
      <c r="M8" s="114">
        <v>109</v>
      </c>
      <c r="N8" s="120">
        <v>0.16717791411042945</v>
      </c>
      <c r="O8" s="116">
        <v>374</v>
      </c>
      <c r="P8" s="120">
        <v>0.19840848806366049</v>
      </c>
      <c r="Q8" s="116">
        <v>29</v>
      </c>
      <c r="R8" s="120">
        <v>0.23387096774193547</v>
      </c>
      <c r="S8" s="116">
        <v>1</v>
      </c>
      <c r="T8" s="176">
        <v>0.33333333333333331</v>
      </c>
      <c r="U8" s="122">
        <v>513</v>
      </c>
      <c r="V8" s="121">
        <v>0.19256756756756757</v>
      </c>
      <c r="W8" s="122">
        <v>1494</v>
      </c>
      <c r="X8" s="121">
        <v>0.2112257882086809</v>
      </c>
      <c r="Y8" s="295" t="s">
        <v>165</v>
      </c>
    </row>
    <row r="9" spans="2:25" ht="20.100000000000001" customHeight="1" x14ac:dyDescent="0.25">
      <c r="B9" s="171" t="s">
        <v>78</v>
      </c>
      <c r="C9" s="114">
        <v>280</v>
      </c>
      <c r="D9" s="120">
        <v>0.20482809070958302</v>
      </c>
      <c r="E9" s="116">
        <v>610</v>
      </c>
      <c r="F9" s="120">
        <v>0.21284019539427773</v>
      </c>
      <c r="G9" s="116">
        <v>34</v>
      </c>
      <c r="H9" s="120">
        <v>0.19653179190751446</v>
      </c>
      <c r="I9" s="180">
        <v>0</v>
      </c>
      <c r="J9" s="178">
        <v>0</v>
      </c>
      <c r="K9" s="114">
        <v>924</v>
      </c>
      <c r="L9" s="121">
        <v>0.20957133136765707</v>
      </c>
      <c r="M9" s="114">
        <v>109</v>
      </c>
      <c r="N9" s="120">
        <v>0.16717791411042945</v>
      </c>
      <c r="O9" s="116">
        <v>373</v>
      </c>
      <c r="P9" s="120">
        <v>0.19787798408488064</v>
      </c>
      <c r="Q9" s="116">
        <v>27</v>
      </c>
      <c r="R9" s="120">
        <v>0.21774193548387097</v>
      </c>
      <c r="S9" s="116">
        <v>0</v>
      </c>
      <c r="T9" s="176">
        <v>0</v>
      </c>
      <c r="U9" s="122">
        <v>509</v>
      </c>
      <c r="V9" s="121">
        <v>0.19106606606606608</v>
      </c>
      <c r="W9" s="122">
        <v>1433</v>
      </c>
      <c r="X9" s="121">
        <v>0.20260144210377493</v>
      </c>
      <c r="Y9" s="295" t="s">
        <v>166</v>
      </c>
    </row>
    <row r="10" spans="2:25" ht="20.100000000000001" customHeight="1" x14ac:dyDescent="0.25">
      <c r="B10" s="171" t="s">
        <v>79</v>
      </c>
      <c r="C10" s="114">
        <v>230</v>
      </c>
      <c r="D10" s="120">
        <v>0.16825164594001463</v>
      </c>
      <c r="E10" s="116">
        <v>512</v>
      </c>
      <c r="F10" s="120">
        <v>0.17864619678995114</v>
      </c>
      <c r="G10" s="116">
        <v>45</v>
      </c>
      <c r="H10" s="120">
        <v>0.26011560693641617</v>
      </c>
      <c r="I10" s="180">
        <v>0</v>
      </c>
      <c r="J10" s="178">
        <v>0</v>
      </c>
      <c r="K10" s="114">
        <v>787</v>
      </c>
      <c r="L10" s="121">
        <v>0.17849852574279881</v>
      </c>
      <c r="M10" s="114">
        <v>118</v>
      </c>
      <c r="N10" s="120">
        <v>0.18098159509202455</v>
      </c>
      <c r="O10" s="116">
        <v>315</v>
      </c>
      <c r="P10" s="120">
        <v>0.16710875331564987</v>
      </c>
      <c r="Q10" s="116">
        <v>23</v>
      </c>
      <c r="R10" s="120">
        <v>0.18548387096774194</v>
      </c>
      <c r="S10" s="116">
        <v>0</v>
      </c>
      <c r="T10" s="176">
        <v>0</v>
      </c>
      <c r="U10" s="122">
        <v>456</v>
      </c>
      <c r="V10" s="121">
        <v>0.17117117117117117</v>
      </c>
      <c r="W10" s="122">
        <v>1243</v>
      </c>
      <c r="X10" s="121">
        <v>0.17573872472783825</v>
      </c>
      <c r="Y10" s="295" t="s">
        <v>167</v>
      </c>
    </row>
    <row r="11" spans="2:25" ht="20.100000000000001" customHeight="1" x14ac:dyDescent="0.25">
      <c r="B11" s="171" t="s">
        <v>80</v>
      </c>
      <c r="C11" s="114">
        <v>286</v>
      </c>
      <c r="D11" s="120">
        <v>0.20921726408193123</v>
      </c>
      <c r="E11" s="116">
        <v>547</v>
      </c>
      <c r="F11" s="120">
        <v>0.19085833914863923</v>
      </c>
      <c r="G11" s="116">
        <v>22</v>
      </c>
      <c r="H11" s="120">
        <v>0.12716763005780346</v>
      </c>
      <c r="I11" s="180">
        <v>2</v>
      </c>
      <c r="J11" s="178">
        <v>0.66666666666666663</v>
      </c>
      <c r="K11" s="114">
        <v>857</v>
      </c>
      <c r="L11" s="121">
        <v>0.19437514175550011</v>
      </c>
      <c r="M11" s="114">
        <v>139</v>
      </c>
      <c r="N11" s="120">
        <v>0.21319018404907975</v>
      </c>
      <c r="O11" s="116">
        <v>363</v>
      </c>
      <c r="P11" s="120">
        <v>0.19257294429708222</v>
      </c>
      <c r="Q11" s="116">
        <v>24</v>
      </c>
      <c r="R11" s="120">
        <v>0.19354838709677419</v>
      </c>
      <c r="S11" s="116">
        <v>0</v>
      </c>
      <c r="T11" s="176">
        <v>0</v>
      </c>
      <c r="U11" s="122">
        <v>526</v>
      </c>
      <c r="V11" s="121">
        <v>0.19744744744744744</v>
      </c>
      <c r="W11" s="122">
        <v>1383</v>
      </c>
      <c r="X11" s="121">
        <v>0.19553230595221263</v>
      </c>
      <c r="Y11" s="295" t="s">
        <v>168</v>
      </c>
    </row>
    <row r="12" spans="2:25" ht="20.100000000000001" customHeight="1" x14ac:dyDescent="0.25">
      <c r="B12" s="171" t="s">
        <v>81</v>
      </c>
      <c r="C12" s="114">
        <v>243</v>
      </c>
      <c r="D12" s="120">
        <v>0.17776152158010242</v>
      </c>
      <c r="E12" s="116">
        <v>440</v>
      </c>
      <c r="F12" s="120">
        <v>0.15352407536636428</v>
      </c>
      <c r="G12" s="116">
        <v>29</v>
      </c>
      <c r="H12" s="120">
        <v>0.16763005780346821</v>
      </c>
      <c r="I12" s="180">
        <v>1</v>
      </c>
      <c r="J12" s="178">
        <v>0.33333333333333331</v>
      </c>
      <c r="K12" s="114">
        <v>713</v>
      </c>
      <c r="L12" s="121">
        <v>0.16171467452937174</v>
      </c>
      <c r="M12" s="114">
        <v>138</v>
      </c>
      <c r="N12" s="120">
        <v>0.21165644171779141</v>
      </c>
      <c r="O12" s="116">
        <v>339</v>
      </c>
      <c r="P12" s="120">
        <v>0.17984084880636605</v>
      </c>
      <c r="Q12" s="116">
        <v>18</v>
      </c>
      <c r="R12" s="120">
        <v>0.14516129032258066</v>
      </c>
      <c r="S12" s="116">
        <v>2</v>
      </c>
      <c r="T12" s="176">
        <v>0.66666666666666663</v>
      </c>
      <c r="U12" s="122">
        <v>497</v>
      </c>
      <c r="V12" s="121">
        <v>0.18656156156156156</v>
      </c>
      <c r="W12" s="122">
        <v>1210</v>
      </c>
      <c r="X12" s="121">
        <v>0.17107309486780714</v>
      </c>
      <c r="Y12" s="295" t="s">
        <v>169</v>
      </c>
    </row>
    <row r="13" spans="2:25" ht="20.100000000000001" customHeight="1" x14ac:dyDescent="0.25">
      <c r="B13" s="171" t="s">
        <v>82</v>
      </c>
      <c r="C13" s="114">
        <v>16</v>
      </c>
      <c r="D13" s="120">
        <v>1.1704462326261888E-2</v>
      </c>
      <c r="E13" s="116">
        <v>63</v>
      </c>
      <c r="F13" s="120">
        <v>2.1981856245638521E-2</v>
      </c>
      <c r="G13" s="116">
        <v>0</v>
      </c>
      <c r="H13" s="120">
        <v>0</v>
      </c>
      <c r="I13" s="180">
        <v>0</v>
      </c>
      <c r="J13" s="178">
        <v>0</v>
      </c>
      <c r="K13" s="114">
        <v>79</v>
      </c>
      <c r="L13" s="121">
        <v>1.7917895214334317E-2</v>
      </c>
      <c r="M13" s="114">
        <v>22</v>
      </c>
      <c r="N13" s="120">
        <v>3.3742331288343558E-2</v>
      </c>
      <c r="O13" s="116">
        <v>63</v>
      </c>
      <c r="P13" s="120">
        <v>3.3421750663129975E-2</v>
      </c>
      <c r="Q13" s="116">
        <v>2</v>
      </c>
      <c r="R13" s="120">
        <v>1.6129032258064516E-2</v>
      </c>
      <c r="S13" s="116">
        <v>0</v>
      </c>
      <c r="T13" s="176">
        <v>0</v>
      </c>
      <c r="U13" s="122">
        <v>87</v>
      </c>
      <c r="V13" s="121">
        <v>3.2657657657657657E-2</v>
      </c>
      <c r="W13" s="122">
        <v>166</v>
      </c>
      <c r="X13" s="121">
        <v>2.3469532023186766E-2</v>
      </c>
      <c r="Y13" s="295" t="s">
        <v>170</v>
      </c>
    </row>
    <row r="14" spans="2:25" ht="20.100000000000001" customHeight="1" thickBot="1" x14ac:dyDescent="0.3">
      <c r="B14" s="171" t="s">
        <v>83</v>
      </c>
      <c r="C14" s="114">
        <v>17</v>
      </c>
      <c r="D14" s="120">
        <v>1.2435991221653255E-2</v>
      </c>
      <c r="E14" s="116">
        <v>46</v>
      </c>
      <c r="F14" s="120">
        <v>1.6050244242847175E-2</v>
      </c>
      <c r="G14" s="116">
        <v>5</v>
      </c>
      <c r="H14" s="120">
        <v>2.8901734104046242E-2</v>
      </c>
      <c r="I14" s="180">
        <v>0</v>
      </c>
      <c r="J14" s="178">
        <v>0</v>
      </c>
      <c r="K14" s="114">
        <v>68</v>
      </c>
      <c r="L14" s="121">
        <v>1.5422998412338398E-2</v>
      </c>
      <c r="M14" s="114">
        <v>17</v>
      </c>
      <c r="N14" s="120">
        <v>2.6073619631901839E-2</v>
      </c>
      <c r="O14" s="116">
        <v>58</v>
      </c>
      <c r="P14" s="120">
        <v>3.0769230769230771E-2</v>
      </c>
      <c r="Q14" s="116">
        <v>1</v>
      </c>
      <c r="R14" s="120">
        <v>8.0645161290322578E-3</v>
      </c>
      <c r="S14" s="116">
        <v>0</v>
      </c>
      <c r="T14" s="176">
        <v>0</v>
      </c>
      <c r="U14" s="122">
        <v>76</v>
      </c>
      <c r="V14" s="121">
        <v>2.8528528528528527E-2</v>
      </c>
      <c r="W14" s="122">
        <v>144</v>
      </c>
      <c r="X14" s="121">
        <v>2.0359112116499364E-2</v>
      </c>
      <c r="Y14" s="295" t="s">
        <v>171</v>
      </c>
    </row>
    <row r="15" spans="2:25" ht="20.100000000000001" customHeight="1" thickTop="1" thickBot="1" x14ac:dyDescent="0.3">
      <c r="B15" s="128" t="s">
        <v>32</v>
      </c>
      <c r="C15" s="131">
        <v>1367</v>
      </c>
      <c r="D15" s="129">
        <v>1</v>
      </c>
      <c r="E15" s="133">
        <v>2866</v>
      </c>
      <c r="F15" s="129">
        <v>1</v>
      </c>
      <c r="G15" s="133">
        <v>173</v>
      </c>
      <c r="H15" s="129">
        <v>1</v>
      </c>
      <c r="I15" s="181">
        <v>3</v>
      </c>
      <c r="J15" s="179">
        <v>1</v>
      </c>
      <c r="K15" s="131">
        <v>4409</v>
      </c>
      <c r="L15" s="132">
        <v>0.99999999999999989</v>
      </c>
      <c r="M15" s="131">
        <v>652</v>
      </c>
      <c r="N15" s="129">
        <v>1</v>
      </c>
      <c r="O15" s="133">
        <v>1885</v>
      </c>
      <c r="P15" s="129">
        <v>1</v>
      </c>
      <c r="Q15" s="133">
        <v>124</v>
      </c>
      <c r="R15" s="129">
        <v>0.99999999999999989</v>
      </c>
      <c r="S15" s="133">
        <v>3</v>
      </c>
      <c r="T15" s="130">
        <v>1</v>
      </c>
      <c r="U15" s="131">
        <v>2664</v>
      </c>
      <c r="V15" s="132">
        <v>1.0000000000000002</v>
      </c>
      <c r="W15" s="131">
        <v>7073</v>
      </c>
      <c r="X15" s="132">
        <v>0.99999999999999989</v>
      </c>
      <c r="Y15" s="295" t="s">
        <v>54</v>
      </c>
    </row>
    <row r="16" spans="2:25" ht="16.5" thickTop="1" thickBot="1" x14ac:dyDescent="0.3">
      <c r="B16" s="92"/>
      <c r="C16" s="93"/>
      <c r="D16" s="98"/>
      <c r="E16" s="93"/>
      <c r="F16" s="98"/>
      <c r="G16" s="93"/>
      <c r="H16" s="98"/>
      <c r="I16" s="98"/>
      <c r="J16" s="93"/>
      <c r="K16" s="93"/>
      <c r="L16" s="98"/>
      <c r="M16" s="93"/>
      <c r="N16" s="98"/>
      <c r="O16" s="93"/>
      <c r="P16" s="98"/>
      <c r="Q16" s="93"/>
      <c r="R16" s="98"/>
      <c r="S16" s="93"/>
      <c r="T16" s="98"/>
      <c r="U16" s="93"/>
      <c r="V16" s="98"/>
      <c r="W16" s="93"/>
      <c r="X16" s="98"/>
    </row>
    <row r="17" spans="2:24" ht="15.75" thickTop="1" x14ac:dyDescent="0.25">
      <c r="B17" s="164" t="s">
        <v>36</v>
      </c>
      <c r="C17" s="165"/>
      <c r="D17" s="165"/>
      <c r="E17" s="126"/>
      <c r="F17" s="95"/>
      <c r="G17" s="95"/>
      <c r="H17" s="95"/>
      <c r="I17" s="95"/>
      <c r="J17" s="95"/>
      <c r="K17" s="96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5"/>
      <c r="W17" s="95"/>
      <c r="X17" s="95"/>
    </row>
    <row r="18" spans="2:24" ht="15.75" thickBot="1" x14ac:dyDescent="0.3">
      <c r="B18" s="166" t="s">
        <v>200</v>
      </c>
      <c r="C18" s="167"/>
      <c r="D18" s="167"/>
      <c r="E18" s="127"/>
      <c r="F18" s="95"/>
      <c r="G18" s="95"/>
      <c r="H18" s="95"/>
      <c r="I18" s="95"/>
      <c r="J18" s="95"/>
      <c r="K18" s="96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5"/>
      <c r="W18" s="95"/>
      <c r="X18" s="95"/>
    </row>
    <row r="19" spans="2:24" ht="15.75" thickTop="1" x14ac:dyDescent="0.25">
      <c r="B19" s="95"/>
      <c r="C19" s="95"/>
      <c r="D19" s="95"/>
      <c r="E19" s="95"/>
      <c r="F19" s="95"/>
      <c r="G19" s="95"/>
      <c r="H19" s="95"/>
      <c r="I19" s="95"/>
      <c r="J19" s="95"/>
      <c r="K19" s="96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95"/>
      <c r="W19" s="95"/>
      <c r="X19" s="95"/>
    </row>
    <row r="20" spans="2:24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95"/>
      <c r="W20" s="95"/>
      <c r="X20" s="95"/>
    </row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S18"/>
  <sheetViews>
    <sheetView zoomScale="80" zoomScaleNormal="80" workbookViewId="0">
      <selection activeCell="C7" sqref="C7:R14"/>
    </sheetView>
  </sheetViews>
  <sheetFormatPr defaultColWidth="9.140625" defaultRowHeight="15" x14ac:dyDescent="0.25"/>
  <cols>
    <col min="1" max="1" width="9.140625" style="81"/>
    <col min="2" max="18" width="14.14062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5.15" customHeight="1" thickTop="1" thickBot="1" x14ac:dyDescent="0.3">
      <c r="B2" s="321" t="s">
        <v>316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5.15" customHeight="1" thickTop="1" thickBot="1" x14ac:dyDescent="0.3">
      <c r="B3" s="324" t="s">
        <v>76</v>
      </c>
      <c r="C3" s="328" t="s">
        <v>41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43" t="s">
        <v>32</v>
      </c>
    </row>
    <row r="4" spans="2:19" ht="25.15" customHeight="1" thickTop="1" thickBot="1" x14ac:dyDescent="0.3">
      <c r="B4" s="326"/>
      <c r="C4" s="355" t="s">
        <v>42</v>
      </c>
      <c r="D4" s="328"/>
      <c r="E4" s="328"/>
      <c r="F4" s="328"/>
      <c r="G4" s="329"/>
      <c r="H4" s="355" t="s">
        <v>43</v>
      </c>
      <c r="I4" s="328"/>
      <c r="J4" s="328"/>
      <c r="K4" s="328"/>
      <c r="L4" s="329"/>
      <c r="M4" s="393" t="s">
        <v>44</v>
      </c>
      <c r="N4" s="393"/>
      <c r="O4" s="393"/>
      <c r="P4" s="393"/>
      <c r="Q4" s="393"/>
      <c r="R4" s="344"/>
    </row>
    <row r="5" spans="2:19" ht="25.15" customHeight="1" thickTop="1" x14ac:dyDescent="0.25">
      <c r="B5" s="326"/>
      <c r="C5" s="394" t="s">
        <v>33</v>
      </c>
      <c r="D5" s="395"/>
      <c r="E5" s="395"/>
      <c r="F5" s="396"/>
      <c r="G5" s="324" t="s">
        <v>32</v>
      </c>
      <c r="H5" s="394" t="s">
        <v>33</v>
      </c>
      <c r="I5" s="395"/>
      <c r="J5" s="395"/>
      <c r="K5" s="396"/>
      <c r="L5" s="324" t="s">
        <v>32</v>
      </c>
      <c r="M5" s="394" t="s">
        <v>33</v>
      </c>
      <c r="N5" s="395"/>
      <c r="O5" s="395"/>
      <c r="P5" s="396"/>
      <c r="Q5" s="324" t="s">
        <v>32</v>
      </c>
      <c r="R5" s="344"/>
    </row>
    <row r="6" spans="2:19" ht="25.15" customHeight="1" thickBot="1" x14ac:dyDescent="0.3">
      <c r="B6" s="327"/>
      <c r="C6" s="275" t="s">
        <v>34</v>
      </c>
      <c r="D6" s="276" t="s">
        <v>201</v>
      </c>
      <c r="E6" s="276" t="s">
        <v>202</v>
      </c>
      <c r="F6" s="173" t="s">
        <v>35</v>
      </c>
      <c r="G6" s="378"/>
      <c r="H6" s="275" t="s">
        <v>34</v>
      </c>
      <c r="I6" s="276" t="s">
        <v>201</v>
      </c>
      <c r="J6" s="276" t="s">
        <v>202</v>
      </c>
      <c r="K6" s="173" t="s">
        <v>35</v>
      </c>
      <c r="L6" s="378"/>
      <c r="M6" s="275" t="s">
        <v>34</v>
      </c>
      <c r="N6" s="276" t="s">
        <v>201</v>
      </c>
      <c r="O6" s="276" t="s">
        <v>202</v>
      </c>
      <c r="P6" s="173" t="s">
        <v>35</v>
      </c>
      <c r="Q6" s="378"/>
      <c r="R6" s="345"/>
    </row>
    <row r="7" spans="2:19" ht="20.100000000000001" customHeight="1" thickTop="1" x14ac:dyDescent="0.25">
      <c r="B7" s="171" t="s">
        <v>77</v>
      </c>
      <c r="C7" s="185">
        <v>21</v>
      </c>
      <c r="D7" s="186">
        <v>57</v>
      </c>
      <c r="E7" s="186">
        <v>2</v>
      </c>
      <c r="F7" s="184">
        <v>0</v>
      </c>
      <c r="G7" s="182">
        <v>80</v>
      </c>
      <c r="H7" s="114">
        <v>224</v>
      </c>
      <c r="I7" s="116">
        <v>602</v>
      </c>
      <c r="J7" s="116">
        <v>37</v>
      </c>
      <c r="K7" s="175">
        <v>1</v>
      </c>
      <c r="L7" s="182">
        <v>864</v>
      </c>
      <c r="M7" s="114">
        <v>159</v>
      </c>
      <c r="N7" s="116">
        <v>363</v>
      </c>
      <c r="O7" s="116">
        <v>28</v>
      </c>
      <c r="P7" s="175">
        <v>0</v>
      </c>
      <c r="Q7" s="182">
        <v>550</v>
      </c>
      <c r="R7" s="182">
        <v>1494</v>
      </c>
      <c r="S7" s="296" t="s">
        <v>165</v>
      </c>
    </row>
    <row r="8" spans="2:19" ht="20.100000000000001" customHeight="1" x14ac:dyDescent="0.25">
      <c r="B8" s="171" t="s">
        <v>78</v>
      </c>
      <c r="C8" s="114">
        <v>17</v>
      </c>
      <c r="D8" s="116">
        <v>57</v>
      </c>
      <c r="E8" s="116">
        <v>2</v>
      </c>
      <c r="F8" s="175">
        <v>0</v>
      </c>
      <c r="G8" s="182">
        <v>76</v>
      </c>
      <c r="H8" s="114">
        <v>239</v>
      </c>
      <c r="I8" s="116">
        <v>581</v>
      </c>
      <c r="J8" s="116">
        <v>27</v>
      </c>
      <c r="K8" s="175">
        <v>0</v>
      </c>
      <c r="L8" s="182">
        <v>847</v>
      </c>
      <c r="M8" s="114">
        <v>133</v>
      </c>
      <c r="N8" s="116">
        <v>345</v>
      </c>
      <c r="O8" s="116">
        <v>32</v>
      </c>
      <c r="P8" s="175">
        <v>0</v>
      </c>
      <c r="Q8" s="182">
        <v>510</v>
      </c>
      <c r="R8" s="182">
        <v>1433</v>
      </c>
      <c r="S8" s="296" t="s">
        <v>166</v>
      </c>
    </row>
    <row r="9" spans="2:19" ht="20.100000000000001" customHeight="1" x14ac:dyDescent="0.25">
      <c r="B9" s="171" t="s">
        <v>79</v>
      </c>
      <c r="C9" s="114">
        <v>19</v>
      </c>
      <c r="D9" s="116">
        <v>46</v>
      </c>
      <c r="E9" s="116">
        <v>1</v>
      </c>
      <c r="F9" s="175">
        <v>0</v>
      </c>
      <c r="G9" s="182">
        <v>66</v>
      </c>
      <c r="H9" s="114">
        <v>199</v>
      </c>
      <c r="I9" s="116">
        <v>485</v>
      </c>
      <c r="J9" s="116">
        <v>25</v>
      </c>
      <c r="K9" s="175">
        <v>0</v>
      </c>
      <c r="L9" s="182">
        <v>709</v>
      </c>
      <c r="M9" s="114">
        <v>130</v>
      </c>
      <c r="N9" s="116">
        <v>296</v>
      </c>
      <c r="O9" s="116">
        <v>42</v>
      </c>
      <c r="P9" s="175">
        <v>0</v>
      </c>
      <c r="Q9" s="182">
        <v>468</v>
      </c>
      <c r="R9" s="182">
        <v>1243</v>
      </c>
      <c r="S9" s="296" t="s">
        <v>167</v>
      </c>
    </row>
    <row r="10" spans="2:19" ht="20.100000000000001" customHeight="1" x14ac:dyDescent="0.25">
      <c r="B10" s="171" t="s">
        <v>80</v>
      </c>
      <c r="C10" s="114">
        <v>19</v>
      </c>
      <c r="D10" s="116">
        <v>46</v>
      </c>
      <c r="E10" s="116">
        <v>0</v>
      </c>
      <c r="F10" s="175">
        <v>0</v>
      </c>
      <c r="G10" s="182">
        <v>65</v>
      </c>
      <c r="H10" s="114">
        <v>274</v>
      </c>
      <c r="I10" s="116">
        <v>557</v>
      </c>
      <c r="J10" s="116">
        <v>22</v>
      </c>
      <c r="K10" s="175">
        <v>2</v>
      </c>
      <c r="L10" s="182">
        <v>855</v>
      </c>
      <c r="M10" s="114">
        <v>132</v>
      </c>
      <c r="N10" s="116">
        <v>307</v>
      </c>
      <c r="O10" s="116">
        <v>24</v>
      </c>
      <c r="P10" s="175">
        <v>0</v>
      </c>
      <c r="Q10" s="182">
        <v>463</v>
      </c>
      <c r="R10" s="182">
        <v>1383</v>
      </c>
      <c r="S10" s="296" t="s">
        <v>168</v>
      </c>
    </row>
    <row r="11" spans="2:19" ht="20.100000000000001" customHeight="1" x14ac:dyDescent="0.25">
      <c r="B11" s="171" t="s">
        <v>81</v>
      </c>
      <c r="C11" s="114">
        <v>16</v>
      </c>
      <c r="D11" s="116">
        <v>45</v>
      </c>
      <c r="E11" s="116">
        <v>0</v>
      </c>
      <c r="F11" s="175">
        <v>0</v>
      </c>
      <c r="G11" s="182">
        <v>61</v>
      </c>
      <c r="H11" s="114">
        <v>245</v>
      </c>
      <c r="I11" s="116">
        <v>495</v>
      </c>
      <c r="J11" s="116">
        <v>28</v>
      </c>
      <c r="K11" s="175">
        <v>3</v>
      </c>
      <c r="L11" s="182">
        <v>771</v>
      </c>
      <c r="M11" s="114">
        <v>120</v>
      </c>
      <c r="N11" s="116">
        <v>239</v>
      </c>
      <c r="O11" s="116">
        <v>19</v>
      </c>
      <c r="P11" s="175">
        <v>0</v>
      </c>
      <c r="Q11" s="182">
        <v>378</v>
      </c>
      <c r="R11" s="182">
        <v>1210</v>
      </c>
      <c r="S11" s="296" t="s">
        <v>169</v>
      </c>
    </row>
    <row r="12" spans="2:19" ht="20.100000000000001" customHeight="1" x14ac:dyDescent="0.25">
      <c r="B12" s="171" t="s">
        <v>82</v>
      </c>
      <c r="C12" s="114">
        <v>4</v>
      </c>
      <c r="D12" s="116">
        <v>12</v>
      </c>
      <c r="E12" s="116">
        <v>0</v>
      </c>
      <c r="F12" s="175">
        <v>0</v>
      </c>
      <c r="G12" s="182">
        <v>16</v>
      </c>
      <c r="H12" s="114">
        <v>21</v>
      </c>
      <c r="I12" s="116">
        <v>83</v>
      </c>
      <c r="J12" s="116">
        <v>0</v>
      </c>
      <c r="K12" s="175">
        <v>0</v>
      </c>
      <c r="L12" s="182">
        <v>104</v>
      </c>
      <c r="M12" s="114">
        <v>13</v>
      </c>
      <c r="N12" s="116">
        <v>31</v>
      </c>
      <c r="O12" s="116">
        <v>2</v>
      </c>
      <c r="P12" s="175">
        <v>0</v>
      </c>
      <c r="Q12" s="182">
        <v>46</v>
      </c>
      <c r="R12" s="182">
        <v>166</v>
      </c>
      <c r="S12" s="296" t="s">
        <v>170</v>
      </c>
    </row>
    <row r="13" spans="2:19" ht="20.100000000000001" customHeight="1" thickBot="1" x14ac:dyDescent="0.3">
      <c r="B13" s="171" t="s">
        <v>83</v>
      </c>
      <c r="C13" s="114">
        <v>3</v>
      </c>
      <c r="D13" s="116">
        <v>12</v>
      </c>
      <c r="E13" s="116">
        <v>0</v>
      </c>
      <c r="F13" s="175">
        <v>0</v>
      </c>
      <c r="G13" s="182">
        <v>15</v>
      </c>
      <c r="H13" s="114">
        <v>21</v>
      </c>
      <c r="I13" s="116">
        <v>66</v>
      </c>
      <c r="J13" s="116">
        <v>2</v>
      </c>
      <c r="K13" s="175">
        <v>0</v>
      </c>
      <c r="L13" s="182">
        <v>89</v>
      </c>
      <c r="M13" s="114">
        <v>10</v>
      </c>
      <c r="N13" s="116">
        <v>26</v>
      </c>
      <c r="O13" s="116">
        <v>4</v>
      </c>
      <c r="P13" s="175">
        <v>0</v>
      </c>
      <c r="Q13" s="182">
        <v>40</v>
      </c>
      <c r="R13" s="182">
        <v>144</v>
      </c>
      <c r="S13" s="296" t="s">
        <v>171</v>
      </c>
    </row>
    <row r="14" spans="2:19" ht="20.100000000000001" customHeight="1" thickTop="1" thickBot="1" x14ac:dyDescent="0.3">
      <c r="B14" s="128" t="s">
        <v>32</v>
      </c>
      <c r="C14" s="143">
        <v>99</v>
      </c>
      <c r="D14" s="144">
        <v>275</v>
      </c>
      <c r="E14" s="144">
        <v>5</v>
      </c>
      <c r="F14" s="183">
        <v>0</v>
      </c>
      <c r="G14" s="146">
        <v>379</v>
      </c>
      <c r="H14" s="143">
        <v>1223</v>
      </c>
      <c r="I14" s="144">
        <v>2869</v>
      </c>
      <c r="J14" s="144">
        <v>141</v>
      </c>
      <c r="K14" s="183">
        <v>6</v>
      </c>
      <c r="L14" s="146">
        <v>4239</v>
      </c>
      <c r="M14" s="143">
        <v>697</v>
      </c>
      <c r="N14" s="144">
        <v>1607</v>
      </c>
      <c r="O14" s="144">
        <v>151</v>
      </c>
      <c r="P14" s="183">
        <v>0</v>
      </c>
      <c r="Q14" s="146">
        <v>2455</v>
      </c>
      <c r="R14" s="146">
        <v>7073</v>
      </c>
      <c r="S14" s="297" t="s">
        <v>54</v>
      </c>
    </row>
    <row r="15" spans="2:19" ht="16.5" thickTop="1" thickBot="1" x14ac:dyDescent="0.3">
      <c r="B15" s="9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2:19" ht="15.75" thickTop="1" x14ac:dyDescent="0.25">
      <c r="B16" s="164" t="s">
        <v>36</v>
      </c>
      <c r="C16" s="165"/>
      <c r="D16" s="165"/>
      <c r="E16" s="126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2:18" ht="15.75" thickBot="1" x14ac:dyDescent="0.3">
      <c r="B17" s="166" t="s">
        <v>200</v>
      </c>
      <c r="C17" s="167"/>
      <c r="D17" s="167"/>
      <c r="E17" s="127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2:18" ht="15.75" thickTop="1" x14ac:dyDescent="0.2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9"/>
      <c r="O18" s="95"/>
      <c r="P18" s="95"/>
      <c r="Q18" s="95"/>
      <c r="R18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1:S18"/>
  <sheetViews>
    <sheetView zoomScale="80" zoomScaleNormal="80" workbookViewId="0">
      <selection activeCell="C7" sqref="C7:R14"/>
    </sheetView>
  </sheetViews>
  <sheetFormatPr defaultColWidth="9.140625" defaultRowHeight="15" x14ac:dyDescent="0.25"/>
  <cols>
    <col min="1" max="1" width="3.7109375" style="81" customWidth="1"/>
    <col min="2" max="2" width="15.7109375" style="81" customWidth="1"/>
    <col min="3" max="16" width="13.140625" style="81" customWidth="1"/>
    <col min="17" max="18" width="12.14062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5.15" customHeight="1" thickTop="1" thickBot="1" x14ac:dyDescent="0.3">
      <c r="B2" s="321" t="s">
        <v>317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5.15" customHeight="1" thickTop="1" thickBot="1" x14ac:dyDescent="0.3">
      <c r="B3" s="324" t="s">
        <v>76</v>
      </c>
      <c r="C3" s="328" t="s">
        <v>41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43" t="s">
        <v>32</v>
      </c>
    </row>
    <row r="4" spans="2:19" ht="25.15" customHeight="1" thickTop="1" thickBot="1" x14ac:dyDescent="0.3">
      <c r="B4" s="326"/>
      <c r="C4" s="355" t="s">
        <v>42</v>
      </c>
      <c r="D4" s="328"/>
      <c r="E4" s="328"/>
      <c r="F4" s="328"/>
      <c r="G4" s="329"/>
      <c r="H4" s="355" t="s">
        <v>43</v>
      </c>
      <c r="I4" s="328"/>
      <c r="J4" s="328"/>
      <c r="K4" s="328"/>
      <c r="L4" s="329"/>
      <c r="M4" s="393" t="s">
        <v>44</v>
      </c>
      <c r="N4" s="393"/>
      <c r="O4" s="393"/>
      <c r="P4" s="393"/>
      <c r="Q4" s="393"/>
      <c r="R4" s="344"/>
    </row>
    <row r="5" spans="2:19" ht="25.15" customHeight="1" thickTop="1" x14ac:dyDescent="0.25">
      <c r="B5" s="326"/>
      <c r="C5" s="394" t="s">
        <v>33</v>
      </c>
      <c r="D5" s="395"/>
      <c r="E5" s="395"/>
      <c r="F5" s="396"/>
      <c r="G5" s="324" t="s">
        <v>32</v>
      </c>
      <c r="H5" s="394" t="s">
        <v>33</v>
      </c>
      <c r="I5" s="395"/>
      <c r="J5" s="395"/>
      <c r="K5" s="396"/>
      <c r="L5" s="324" t="s">
        <v>32</v>
      </c>
      <c r="M5" s="394" t="s">
        <v>33</v>
      </c>
      <c r="N5" s="395"/>
      <c r="O5" s="395"/>
      <c r="P5" s="396"/>
      <c r="Q5" s="324" t="s">
        <v>32</v>
      </c>
      <c r="R5" s="344"/>
    </row>
    <row r="6" spans="2:19" ht="25.15" customHeight="1" thickBot="1" x14ac:dyDescent="0.3">
      <c r="B6" s="327"/>
      <c r="C6" s="275" t="s">
        <v>34</v>
      </c>
      <c r="D6" s="276" t="s">
        <v>201</v>
      </c>
      <c r="E6" s="276" t="s">
        <v>203</v>
      </c>
      <c r="F6" s="173" t="s">
        <v>35</v>
      </c>
      <c r="G6" s="378"/>
      <c r="H6" s="275" t="s">
        <v>34</v>
      </c>
      <c r="I6" s="276" t="s">
        <v>201</v>
      </c>
      <c r="J6" s="276" t="s">
        <v>203</v>
      </c>
      <c r="K6" s="173" t="s">
        <v>35</v>
      </c>
      <c r="L6" s="378"/>
      <c r="M6" s="275" t="s">
        <v>34</v>
      </c>
      <c r="N6" s="276" t="s">
        <v>201</v>
      </c>
      <c r="O6" s="276" t="s">
        <v>203</v>
      </c>
      <c r="P6" s="173" t="s">
        <v>35</v>
      </c>
      <c r="Q6" s="378"/>
      <c r="R6" s="344"/>
    </row>
    <row r="7" spans="2:19" ht="20.100000000000001" customHeight="1" thickTop="1" x14ac:dyDescent="0.25">
      <c r="B7" s="171" t="s">
        <v>77</v>
      </c>
      <c r="C7" s="189">
        <v>0.21212121212121213</v>
      </c>
      <c r="D7" s="190">
        <v>0.20727272727272728</v>
      </c>
      <c r="E7" s="190">
        <v>0.4</v>
      </c>
      <c r="F7" s="190">
        <v>0</v>
      </c>
      <c r="G7" s="192">
        <v>0.21108179419525067</v>
      </c>
      <c r="H7" s="189">
        <v>0.18315617334423548</v>
      </c>
      <c r="I7" s="190">
        <v>0.20982920878354827</v>
      </c>
      <c r="J7" s="190">
        <v>0.26241134751773049</v>
      </c>
      <c r="K7" s="191">
        <v>0.16666666666666666</v>
      </c>
      <c r="L7" s="192">
        <v>0.20382165605095542</v>
      </c>
      <c r="M7" s="189">
        <v>0.22812051649928264</v>
      </c>
      <c r="N7" s="190">
        <v>0.22588674548848786</v>
      </c>
      <c r="O7" s="190">
        <v>0.18543046357615894</v>
      </c>
      <c r="P7" s="191">
        <v>0</v>
      </c>
      <c r="Q7" s="197">
        <v>0.22403258655804481</v>
      </c>
      <c r="R7" s="193">
        <v>0.2112257882086809</v>
      </c>
      <c r="S7" s="296" t="s">
        <v>165</v>
      </c>
    </row>
    <row r="8" spans="2:19" ht="20.100000000000001" customHeight="1" x14ac:dyDescent="0.25">
      <c r="B8" s="171" t="s">
        <v>78</v>
      </c>
      <c r="C8" s="189">
        <v>0.17171717171717171</v>
      </c>
      <c r="D8" s="190">
        <v>0.20727272727272728</v>
      </c>
      <c r="E8" s="190">
        <v>0.4</v>
      </c>
      <c r="F8" s="191">
        <v>0</v>
      </c>
      <c r="G8" s="192">
        <v>0.20052770448548812</v>
      </c>
      <c r="H8" s="189">
        <v>0.19542109566639412</v>
      </c>
      <c r="I8" s="190">
        <v>0.20250958522133147</v>
      </c>
      <c r="J8" s="190">
        <v>0.19148936170212766</v>
      </c>
      <c r="K8" s="191">
        <v>0</v>
      </c>
      <c r="L8" s="192">
        <v>0.19981127624439726</v>
      </c>
      <c r="M8" s="189">
        <v>0.19081779053084649</v>
      </c>
      <c r="N8" s="190">
        <v>0.21468574984443062</v>
      </c>
      <c r="O8" s="190">
        <v>0.2119205298013245</v>
      </c>
      <c r="P8" s="191">
        <v>0</v>
      </c>
      <c r="Q8" s="197">
        <v>0.20773930753564154</v>
      </c>
      <c r="R8" s="192">
        <v>0.20260144210377493</v>
      </c>
      <c r="S8" s="296" t="s">
        <v>166</v>
      </c>
    </row>
    <row r="9" spans="2:19" ht="20.100000000000001" customHeight="1" x14ac:dyDescent="0.25">
      <c r="B9" s="171" t="s">
        <v>79</v>
      </c>
      <c r="C9" s="189">
        <v>0.19191919191919191</v>
      </c>
      <c r="D9" s="190">
        <v>0.16727272727272727</v>
      </c>
      <c r="E9" s="190">
        <v>0.2</v>
      </c>
      <c r="F9" s="191">
        <v>0</v>
      </c>
      <c r="G9" s="192">
        <v>0.17414248021108181</v>
      </c>
      <c r="H9" s="189">
        <v>0.16271463614063778</v>
      </c>
      <c r="I9" s="190">
        <v>0.16904844893691182</v>
      </c>
      <c r="J9" s="190">
        <v>0.1773049645390071</v>
      </c>
      <c r="K9" s="191">
        <v>0</v>
      </c>
      <c r="L9" s="192">
        <v>0.16725642840292521</v>
      </c>
      <c r="M9" s="189">
        <v>0.18651362984218078</v>
      </c>
      <c r="N9" s="190">
        <v>0.18419415059116365</v>
      </c>
      <c r="O9" s="190">
        <v>0.27814569536423839</v>
      </c>
      <c r="P9" s="191">
        <v>0</v>
      </c>
      <c r="Q9" s="197">
        <v>0.19063136456211813</v>
      </c>
      <c r="R9" s="192">
        <v>0.17573872472783825</v>
      </c>
      <c r="S9" s="296" t="s">
        <v>167</v>
      </c>
    </row>
    <row r="10" spans="2:19" ht="20.100000000000001" customHeight="1" x14ac:dyDescent="0.25">
      <c r="B10" s="171" t="s">
        <v>80</v>
      </c>
      <c r="C10" s="189">
        <v>0.19191919191919191</v>
      </c>
      <c r="D10" s="190">
        <v>0.16727272727272727</v>
      </c>
      <c r="E10" s="190">
        <v>0</v>
      </c>
      <c r="F10" s="191">
        <v>0</v>
      </c>
      <c r="G10" s="192">
        <v>0.17150395778364116</v>
      </c>
      <c r="H10" s="189">
        <v>0.22403924775143091</v>
      </c>
      <c r="I10" s="190">
        <v>0.19414430115022657</v>
      </c>
      <c r="J10" s="190">
        <v>0.15602836879432624</v>
      </c>
      <c r="K10" s="191">
        <v>0.33333333333333331</v>
      </c>
      <c r="L10" s="192">
        <v>0.20169851380042464</v>
      </c>
      <c r="M10" s="189">
        <v>0.18938307030129126</v>
      </c>
      <c r="N10" s="190">
        <v>0.1910392034847542</v>
      </c>
      <c r="O10" s="190">
        <v>0.15894039735099338</v>
      </c>
      <c r="P10" s="191">
        <v>0</v>
      </c>
      <c r="Q10" s="197">
        <v>0.18859470468431772</v>
      </c>
      <c r="R10" s="192">
        <v>0.19553230595221263</v>
      </c>
      <c r="S10" s="296" t="s">
        <v>168</v>
      </c>
    </row>
    <row r="11" spans="2:19" ht="20.100000000000001" customHeight="1" x14ac:dyDescent="0.25">
      <c r="B11" s="171" t="s">
        <v>81</v>
      </c>
      <c r="C11" s="189">
        <v>0.16161616161616163</v>
      </c>
      <c r="D11" s="190">
        <v>0.16363636363636364</v>
      </c>
      <c r="E11" s="190">
        <v>0</v>
      </c>
      <c r="F11" s="191">
        <v>0</v>
      </c>
      <c r="G11" s="192">
        <v>0.16094986807387862</v>
      </c>
      <c r="H11" s="189">
        <v>0.20032706459525756</v>
      </c>
      <c r="I11" s="190">
        <v>0.17253398396653885</v>
      </c>
      <c r="J11" s="190">
        <v>0.19858156028368795</v>
      </c>
      <c r="K11" s="191">
        <v>0.5</v>
      </c>
      <c r="L11" s="192">
        <v>0.18188251946213729</v>
      </c>
      <c r="M11" s="189">
        <v>0.17216642754662842</v>
      </c>
      <c r="N11" s="190">
        <v>0.14872433105164903</v>
      </c>
      <c r="O11" s="190">
        <v>0.12582781456953643</v>
      </c>
      <c r="P11" s="191">
        <v>0</v>
      </c>
      <c r="Q11" s="197">
        <v>0.1539714867617108</v>
      </c>
      <c r="R11" s="192">
        <v>0.17107309486780714</v>
      </c>
      <c r="S11" s="296" t="s">
        <v>169</v>
      </c>
    </row>
    <row r="12" spans="2:19" ht="20.100000000000001" customHeight="1" x14ac:dyDescent="0.25">
      <c r="B12" s="171" t="s">
        <v>82</v>
      </c>
      <c r="C12" s="189">
        <v>4.0404040404040407E-2</v>
      </c>
      <c r="D12" s="190">
        <v>4.363636363636364E-2</v>
      </c>
      <c r="E12" s="190">
        <v>0</v>
      </c>
      <c r="F12" s="191">
        <v>0</v>
      </c>
      <c r="G12" s="192">
        <v>4.221635883905013E-2</v>
      </c>
      <c r="H12" s="189">
        <v>1.7170891251022075E-2</v>
      </c>
      <c r="I12" s="190">
        <v>2.8929940745904496E-2</v>
      </c>
      <c r="J12" s="190">
        <v>0</v>
      </c>
      <c r="K12" s="191">
        <v>0</v>
      </c>
      <c r="L12" s="192">
        <v>2.4534088228355743E-2</v>
      </c>
      <c r="M12" s="189">
        <v>1.8651362984218076E-2</v>
      </c>
      <c r="N12" s="190">
        <v>1.9290603609209707E-2</v>
      </c>
      <c r="O12" s="190">
        <v>1.3245033112582781E-2</v>
      </c>
      <c r="P12" s="191">
        <v>0</v>
      </c>
      <c r="Q12" s="197">
        <v>1.8737270875763747E-2</v>
      </c>
      <c r="R12" s="192">
        <v>2.3469532023186766E-2</v>
      </c>
      <c r="S12" s="296" t="s">
        <v>170</v>
      </c>
    </row>
    <row r="13" spans="2:19" ht="20.100000000000001" customHeight="1" thickBot="1" x14ac:dyDescent="0.3">
      <c r="B13" s="171" t="s">
        <v>83</v>
      </c>
      <c r="C13" s="189">
        <v>3.0303030303030304E-2</v>
      </c>
      <c r="D13" s="190">
        <v>4.363636363636364E-2</v>
      </c>
      <c r="E13" s="190">
        <v>0</v>
      </c>
      <c r="F13" s="191">
        <v>0</v>
      </c>
      <c r="G13" s="192">
        <v>3.9577836411609502E-2</v>
      </c>
      <c r="H13" s="189">
        <v>1.7170891251022075E-2</v>
      </c>
      <c r="I13" s="190">
        <v>2.3004531195538514E-2</v>
      </c>
      <c r="J13" s="190">
        <v>1.4184397163120567E-2</v>
      </c>
      <c r="K13" s="191">
        <v>0</v>
      </c>
      <c r="L13" s="192">
        <v>2.0995517810804436E-2</v>
      </c>
      <c r="M13" s="189">
        <v>1.4347202295552367E-2</v>
      </c>
      <c r="N13" s="190">
        <v>1.6179215930304917E-2</v>
      </c>
      <c r="O13" s="190">
        <v>2.6490066225165563E-2</v>
      </c>
      <c r="P13" s="191">
        <v>0</v>
      </c>
      <c r="Q13" s="197">
        <v>1.6293279022403257E-2</v>
      </c>
      <c r="R13" s="199">
        <v>2.0359112116499364E-2</v>
      </c>
      <c r="S13" s="296" t="s">
        <v>171</v>
      </c>
    </row>
    <row r="14" spans="2:19" ht="20.100000000000001" customHeight="1" thickTop="1" thickBot="1" x14ac:dyDescent="0.3">
      <c r="B14" s="128" t="s">
        <v>32</v>
      </c>
      <c r="C14" s="194">
        <v>1.0000000000000002</v>
      </c>
      <c r="D14" s="195">
        <v>1</v>
      </c>
      <c r="E14" s="195">
        <v>1</v>
      </c>
      <c r="F14" s="130">
        <v>0</v>
      </c>
      <c r="G14" s="196">
        <v>1</v>
      </c>
      <c r="H14" s="194">
        <v>1</v>
      </c>
      <c r="I14" s="195">
        <v>0.99999999999999989</v>
      </c>
      <c r="J14" s="195">
        <v>1</v>
      </c>
      <c r="K14" s="130">
        <v>1</v>
      </c>
      <c r="L14" s="196">
        <v>1</v>
      </c>
      <c r="M14" s="194">
        <v>1</v>
      </c>
      <c r="N14" s="195">
        <v>1.0000000000000002</v>
      </c>
      <c r="O14" s="195">
        <v>1</v>
      </c>
      <c r="P14" s="130">
        <v>0</v>
      </c>
      <c r="Q14" s="196">
        <v>1</v>
      </c>
      <c r="R14" s="198">
        <v>1</v>
      </c>
      <c r="S14" s="297" t="s">
        <v>54</v>
      </c>
    </row>
    <row r="15" spans="2:19" ht="16.5" thickTop="1" thickBot="1" x14ac:dyDescent="0.3">
      <c r="B15" s="92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2:19" ht="15.75" thickTop="1" x14ac:dyDescent="0.25">
      <c r="B16" s="164" t="s">
        <v>36</v>
      </c>
      <c r="C16" s="165"/>
      <c r="D16" s="165"/>
      <c r="E16" s="126"/>
      <c r="F16" s="100"/>
      <c r="G16" s="92"/>
      <c r="H16" s="100"/>
      <c r="I16" s="100"/>
      <c r="J16" s="100"/>
      <c r="K16" s="100"/>
      <c r="L16" s="92"/>
      <c r="M16" s="100"/>
      <c r="N16" s="100"/>
      <c r="O16" s="100"/>
      <c r="P16" s="100"/>
      <c r="Q16" s="92"/>
      <c r="R16" s="103"/>
    </row>
    <row r="17" spans="2:18" ht="15.75" thickBot="1" x14ac:dyDescent="0.3">
      <c r="B17" s="166" t="s">
        <v>200</v>
      </c>
      <c r="C17" s="167"/>
      <c r="D17" s="167"/>
      <c r="E17" s="127"/>
      <c r="F17" s="100"/>
      <c r="G17" s="92"/>
      <c r="H17" s="100"/>
      <c r="I17" s="100"/>
      <c r="J17" s="100"/>
      <c r="K17" s="100"/>
      <c r="L17" s="92"/>
      <c r="M17" s="100"/>
      <c r="N17" s="100"/>
      <c r="O17" s="100"/>
      <c r="P17" s="100"/>
      <c r="Q17" s="92"/>
      <c r="R17" s="95"/>
    </row>
    <row r="18" spans="2:18" ht="15.75" thickTop="1" x14ac:dyDescent="0.25">
      <c r="B18" s="95"/>
      <c r="C18" s="188"/>
      <c r="D18" s="100"/>
      <c r="E18" s="100"/>
      <c r="F18" s="100"/>
      <c r="G18" s="92"/>
      <c r="H18" s="100"/>
      <c r="I18" s="100"/>
      <c r="J18" s="100"/>
      <c r="K18" s="100"/>
      <c r="L18" s="92"/>
      <c r="M18" s="100"/>
      <c r="N18" s="100"/>
      <c r="O18" s="100"/>
      <c r="P18" s="100"/>
      <c r="Q18" s="92"/>
      <c r="R18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B1:Q18"/>
  <sheetViews>
    <sheetView zoomScale="80" zoomScaleNormal="80" workbookViewId="0">
      <selection activeCell="C6" sqref="C6:P13"/>
    </sheetView>
  </sheetViews>
  <sheetFormatPr defaultColWidth="9.140625" defaultRowHeight="15" x14ac:dyDescent="0.25"/>
  <cols>
    <col min="1" max="1" width="9.140625" style="81"/>
    <col min="2" max="16" width="11.5703125" style="81" customWidth="1"/>
    <col min="17" max="17" width="9.140625" style="295"/>
    <col min="18" max="16384" width="9.140625" style="81"/>
  </cols>
  <sheetData>
    <row r="1" spans="2:17" ht="15.75" thickBot="1" x14ac:dyDescent="0.3"/>
    <row r="2" spans="2:17" ht="25.15" customHeight="1" thickTop="1" thickBot="1" x14ac:dyDescent="0.3">
      <c r="B2" s="321" t="s">
        <v>318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3"/>
    </row>
    <row r="3" spans="2:17" ht="25.15" customHeight="1" thickTop="1" thickBot="1" x14ac:dyDescent="0.3">
      <c r="B3" s="324" t="s">
        <v>84</v>
      </c>
      <c r="C3" s="328" t="s">
        <v>204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9"/>
    </row>
    <row r="4" spans="2:17" ht="25.15" customHeight="1" thickTop="1" x14ac:dyDescent="0.25">
      <c r="B4" s="326"/>
      <c r="C4" s="351" t="s">
        <v>205</v>
      </c>
      <c r="D4" s="352"/>
      <c r="E4" s="353" t="s">
        <v>206</v>
      </c>
      <c r="F4" s="352"/>
      <c r="G4" s="353" t="s">
        <v>207</v>
      </c>
      <c r="H4" s="352"/>
      <c r="I4" s="353" t="s">
        <v>208</v>
      </c>
      <c r="J4" s="352"/>
      <c r="K4" s="353" t="s">
        <v>209</v>
      </c>
      <c r="L4" s="352"/>
      <c r="M4" s="354" t="s">
        <v>210</v>
      </c>
      <c r="N4" s="386"/>
      <c r="O4" s="330" t="s">
        <v>32</v>
      </c>
      <c r="P4" s="331"/>
    </row>
    <row r="5" spans="2:17" ht="25.15" customHeight="1" thickBot="1" x14ac:dyDescent="0.3">
      <c r="B5" s="327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7" t="s">
        <v>6</v>
      </c>
      <c r="K5" s="268" t="s">
        <v>5</v>
      </c>
      <c r="L5" s="267" t="s">
        <v>6</v>
      </c>
      <c r="M5" s="268" t="s">
        <v>5</v>
      </c>
      <c r="N5" s="269" t="s">
        <v>6</v>
      </c>
      <c r="O5" s="266" t="s">
        <v>5</v>
      </c>
      <c r="P5" s="270" t="s">
        <v>6</v>
      </c>
    </row>
    <row r="6" spans="2:17" ht="20.100000000000001" customHeight="1" thickTop="1" x14ac:dyDescent="0.25">
      <c r="B6" s="171" t="s">
        <v>77</v>
      </c>
      <c r="C6" s="114">
        <v>37</v>
      </c>
      <c r="D6" s="120">
        <v>0.18137254901960784</v>
      </c>
      <c r="E6" s="116">
        <v>772</v>
      </c>
      <c r="F6" s="120">
        <v>0.20978260869565218</v>
      </c>
      <c r="G6" s="116">
        <v>178</v>
      </c>
      <c r="H6" s="120">
        <v>0.22849807445442877</v>
      </c>
      <c r="I6" s="116">
        <v>338</v>
      </c>
      <c r="J6" s="120">
        <v>0.20534629404617255</v>
      </c>
      <c r="K6" s="116">
        <v>8</v>
      </c>
      <c r="L6" s="120">
        <v>0.18604651162790697</v>
      </c>
      <c r="M6" s="116">
        <v>161</v>
      </c>
      <c r="N6" s="117">
        <v>0.22330097087378642</v>
      </c>
      <c r="O6" s="114">
        <v>1494</v>
      </c>
      <c r="P6" s="121">
        <v>0.2112257882086809</v>
      </c>
      <c r="Q6" s="296" t="s">
        <v>165</v>
      </c>
    </row>
    <row r="7" spans="2:17" ht="20.100000000000001" customHeight="1" x14ac:dyDescent="0.25">
      <c r="B7" s="171" t="s">
        <v>78</v>
      </c>
      <c r="C7" s="114">
        <v>45</v>
      </c>
      <c r="D7" s="120">
        <v>0.22058823529411764</v>
      </c>
      <c r="E7" s="116">
        <v>748</v>
      </c>
      <c r="F7" s="120">
        <v>0.20326086956521738</v>
      </c>
      <c r="G7" s="116">
        <v>175</v>
      </c>
      <c r="H7" s="120">
        <v>0.22464698331193839</v>
      </c>
      <c r="I7" s="116">
        <v>329</v>
      </c>
      <c r="J7" s="120">
        <v>0.19987849331713245</v>
      </c>
      <c r="K7" s="116">
        <v>10</v>
      </c>
      <c r="L7" s="120">
        <v>0.23255813953488372</v>
      </c>
      <c r="M7" s="116">
        <v>126</v>
      </c>
      <c r="N7" s="117">
        <v>0.17475728155339806</v>
      </c>
      <c r="O7" s="114">
        <v>1433</v>
      </c>
      <c r="P7" s="121">
        <v>0.20260144210377493</v>
      </c>
      <c r="Q7" s="296" t="s">
        <v>166</v>
      </c>
    </row>
    <row r="8" spans="2:17" ht="20.100000000000001" customHeight="1" x14ac:dyDescent="0.25">
      <c r="B8" s="171" t="s">
        <v>79</v>
      </c>
      <c r="C8" s="114">
        <v>33</v>
      </c>
      <c r="D8" s="120">
        <v>0.16176470588235295</v>
      </c>
      <c r="E8" s="116">
        <v>661</v>
      </c>
      <c r="F8" s="120">
        <v>0.17961956521739131</v>
      </c>
      <c r="G8" s="116">
        <v>131</v>
      </c>
      <c r="H8" s="120">
        <v>0.16816431322207959</v>
      </c>
      <c r="I8" s="116">
        <v>276</v>
      </c>
      <c r="J8" s="120">
        <v>0.16767922235722965</v>
      </c>
      <c r="K8" s="116">
        <v>10</v>
      </c>
      <c r="L8" s="120">
        <v>0.23255813953488372</v>
      </c>
      <c r="M8" s="116">
        <v>132</v>
      </c>
      <c r="N8" s="117">
        <v>0.18307905686546463</v>
      </c>
      <c r="O8" s="114">
        <v>1243</v>
      </c>
      <c r="P8" s="121">
        <v>0.17573872472783825</v>
      </c>
      <c r="Q8" s="297" t="s">
        <v>167</v>
      </c>
    </row>
    <row r="9" spans="2:17" ht="20.100000000000001" customHeight="1" x14ac:dyDescent="0.25">
      <c r="B9" s="171" t="s">
        <v>80</v>
      </c>
      <c r="C9" s="114">
        <v>32</v>
      </c>
      <c r="D9" s="120">
        <v>0.15686274509803921</v>
      </c>
      <c r="E9" s="116">
        <v>720</v>
      </c>
      <c r="F9" s="120">
        <v>0.19565217391304349</v>
      </c>
      <c r="G9" s="116">
        <v>136</v>
      </c>
      <c r="H9" s="120">
        <v>0.17458279845956354</v>
      </c>
      <c r="I9" s="116">
        <v>338</v>
      </c>
      <c r="J9" s="120">
        <v>0.20534629404617255</v>
      </c>
      <c r="K9" s="116">
        <v>7</v>
      </c>
      <c r="L9" s="120">
        <v>0.16279069767441862</v>
      </c>
      <c r="M9" s="116">
        <v>150</v>
      </c>
      <c r="N9" s="117">
        <v>0.20804438280166435</v>
      </c>
      <c r="O9" s="114">
        <v>1383</v>
      </c>
      <c r="P9" s="121">
        <v>0.19553230595221263</v>
      </c>
      <c r="Q9" s="295" t="s">
        <v>168</v>
      </c>
    </row>
    <row r="10" spans="2:17" ht="20.100000000000001" customHeight="1" x14ac:dyDescent="0.25">
      <c r="B10" s="171" t="s">
        <v>81</v>
      </c>
      <c r="C10" s="114">
        <v>39</v>
      </c>
      <c r="D10" s="120">
        <v>0.19117647058823528</v>
      </c>
      <c r="E10" s="116">
        <v>627</v>
      </c>
      <c r="F10" s="120">
        <v>0.1703804347826087</v>
      </c>
      <c r="G10" s="116">
        <v>121</v>
      </c>
      <c r="H10" s="120">
        <v>0.15532734274711169</v>
      </c>
      <c r="I10" s="116">
        <v>288</v>
      </c>
      <c r="J10" s="120">
        <v>0.17496962332928312</v>
      </c>
      <c r="K10" s="116">
        <v>6</v>
      </c>
      <c r="L10" s="120">
        <v>0.13953488372093023</v>
      </c>
      <c r="M10" s="116">
        <v>129</v>
      </c>
      <c r="N10" s="117">
        <v>0.17891816920943135</v>
      </c>
      <c r="O10" s="114">
        <v>1210</v>
      </c>
      <c r="P10" s="121">
        <v>0.17107309486780714</v>
      </c>
      <c r="Q10" s="295" t="s">
        <v>169</v>
      </c>
    </row>
    <row r="11" spans="2:17" ht="20.100000000000001" customHeight="1" x14ac:dyDescent="0.25">
      <c r="B11" s="171" t="s">
        <v>82</v>
      </c>
      <c r="C11" s="114">
        <v>11</v>
      </c>
      <c r="D11" s="120">
        <v>5.3921568627450983E-2</v>
      </c>
      <c r="E11" s="116">
        <v>73</v>
      </c>
      <c r="F11" s="120">
        <v>1.983695652173913E-2</v>
      </c>
      <c r="G11" s="116">
        <v>28</v>
      </c>
      <c r="H11" s="120">
        <v>3.5943517329910142E-2</v>
      </c>
      <c r="I11" s="116">
        <v>37</v>
      </c>
      <c r="J11" s="120">
        <v>2.2478736330498177E-2</v>
      </c>
      <c r="K11" s="116">
        <v>0</v>
      </c>
      <c r="L11" s="120">
        <v>0</v>
      </c>
      <c r="M11" s="116">
        <v>17</v>
      </c>
      <c r="N11" s="117">
        <v>2.3578363384188627E-2</v>
      </c>
      <c r="O11" s="114">
        <v>166</v>
      </c>
      <c r="P11" s="121">
        <v>2.3469532023186766E-2</v>
      </c>
      <c r="Q11" s="295" t="s">
        <v>170</v>
      </c>
    </row>
    <row r="12" spans="2:17" ht="20.100000000000001" customHeight="1" thickBot="1" x14ac:dyDescent="0.3">
      <c r="B12" s="171" t="s">
        <v>83</v>
      </c>
      <c r="C12" s="114">
        <v>7</v>
      </c>
      <c r="D12" s="120">
        <v>3.4313725490196081E-2</v>
      </c>
      <c r="E12" s="116">
        <v>79</v>
      </c>
      <c r="F12" s="120">
        <v>2.1467391304347827E-2</v>
      </c>
      <c r="G12" s="116">
        <v>10</v>
      </c>
      <c r="H12" s="120">
        <v>1.2836970474967908E-2</v>
      </c>
      <c r="I12" s="116">
        <v>40</v>
      </c>
      <c r="J12" s="120">
        <v>2.4301336573511544E-2</v>
      </c>
      <c r="K12" s="116">
        <v>2</v>
      </c>
      <c r="L12" s="120">
        <v>4.6511627906976744E-2</v>
      </c>
      <c r="M12" s="116">
        <v>6</v>
      </c>
      <c r="N12" s="117">
        <v>8.321775312066574E-3</v>
      </c>
      <c r="O12" s="114">
        <v>144</v>
      </c>
      <c r="P12" s="121">
        <v>2.0359112116499364E-2</v>
      </c>
      <c r="Q12" s="295" t="s">
        <v>171</v>
      </c>
    </row>
    <row r="13" spans="2:17" ht="20.100000000000001" customHeight="1" thickTop="1" thickBot="1" x14ac:dyDescent="0.3">
      <c r="B13" s="128" t="s">
        <v>32</v>
      </c>
      <c r="C13" s="131">
        <v>204</v>
      </c>
      <c r="D13" s="129">
        <v>1</v>
      </c>
      <c r="E13" s="133">
        <v>3680</v>
      </c>
      <c r="F13" s="129">
        <v>1</v>
      </c>
      <c r="G13" s="133">
        <v>779</v>
      </c>
      <c r="H13" s="129">
        <v>1.0000000000000002</v>
      </c>
      <c r="I13" s="133">
        <v>1646</v>
      </c>
      <c r="J13" s="129">
        <v>1</v>
      </c>
      <c r="K13" s="133">
        <v>43</v>
      </c>
      <c r="L13" s="129">
        <v>0.99999999999999989</v>
      </c>
      <c r="M13" s="133">
        <v>721</v>
      </c>
      <c r="N13" s="130">
        <v>1.0000000000000002</v>
      </c>
      <c r="O13" s="131">
        <v>7073</v>
      </c>
      <c r="P13" s="132">
        <v>0.99999999999999989</v>
      </c>
    </row>
    <row r="14" spans="2:17" ht="15.75" thickTop="1" x14ac:dyDescent="0.25">
      <c r="B14" s="92"/>
      <c r="C14" s="93"/>
      <c r="D14" s="98"/>
      <c r="E14" s="93"/>
      <c r="F14" s="98"/>
      <c r="G14" s="93"/>
      <c r="H14" s="98"/>
      <c r="I14" s="93"/>
      <c r="J14" s="98"/>
      <c r="K14" s="93"/>
      <c r="L14" s="98"/>
      <c r="M14" s="93"/>
      <c r="N14" s="98"/>
      <c r="O14" s="93"/>
      <c r="P14" s="98"/>
    </row>
    <row r="15" spans="2:17" x14ac:dyDescent="0.25">
      <c r="B15" s="205"/>
      <c r="C15" s="206"/>
      <c r="D15" s="206"/>
      <c r="E15" s="206"/>
      <c r="F15" s="97"/>
      <c r="G15" s="97"/>
      <c r="H15" s="97"/>
      <c r="I15" s="97"/>
      <c r="J15" s="97"/>
      <c r="K15" s="106"/>
      <c r="L15" s="97"/>
      <c r="M15" s="97"/>
      <c r="N15" s="97"/>
      <c r="O15" s="97"/>
      <c r="P15" s="97"/>
    </row>
    <row r="16" spans="2:17" x14ac:dyDescent="0.25">
      <c r="B16" s="207"/>
      <c r="C16" s="206"/>
      <c r="D16" s="206"/>
      <c r="E16" s="206"/>
      <c r="F16" s="97"/>
      <c r="G16" s="97"/>
      <c r="H16" s="97"/>
      <c r="I16" s="97"/>
      <c r="J16" s="97"/>
      <c r="K16" s="106"/>
      <c r="L16" s="97"/>
      <c r="M16" s="97"/>
      <c r="N16" s="97"/>
      <c r="O16" s="97"/>
      <c r="P16" s="97"/>
    </row>
    <row r="17" spans="2:16" x14ac:dyDescent="0.25"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95"/>
      <c r="M17" s="95"/>
      <c r="N17" s="95"/>
      <c r="O17" s="95"/>
      <c r="P17" s="95"/>
    </row>
    <row r="18" spans="2:16" x14ac:dyDescent="0.25">
      <c r="B18" s="95"/>
      <c r="C18" s="200"/>
      <c r="D18" s="200"/>
      <c r="E18" s="200"/>
      <c r="F18" s="200"/>
      <c r="G18" s="200"/>
      <c r="H18" s="200"/>
      <c r="I18" s="200"/>
      <c r="J18" s="200"/>
      <c r="K18" s="201"/>
      <c r="L18" s="200"/>
      <c r="M18" s="200"/>
      <c r="N18" s="95"/>
      <c r="O18" s="95"/>
      <c r="P18" s="95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1:U17"/>
  <sheetViews>
    <sheetView zoomScale="80" zoomScaleNormal="80" workbookViewId="0">
      <selection activeCell="C6" sqref="C6:T13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20" width="10.85546875" style="81" customWidth="1"/>
    <col min="21" max="21" width="9.140625" style="295"/>
    <col min="22" max="16384" width="9.140625" style="81"/>
  </cols>
  <sheetData>
    <row r="1" spans="2:21" ht="15.75" thickBot="1" x14ac:dyDescent="0.3"/>
    <row r="2" spans="2:21" ht="25.15" customHeight="1" thickTop="1" thickBot="1" x14ac:dyDescent="0.3">
      <c r="B2" s="321" t="s">
        <v>319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57"/>
      <c r="P2" s="357"/>
      <c r="Q2" s="357"/>
      <c r="R2" s="357"/>
      <c r="S2" s="357"/>
      <c r="T2" s="358"/>
    </row>
    <row r="3" spans="2:21" ht="25.15" customHeight="1" thickTop="1" thickBot="1" x14ac:dyDescent="0.3">
      <c r="B3" s="324" t="s">
        <v>84</v>
      </c>
      <c r="C3" s="328" t="s">
        <v>86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36"/>
    </row>
    <row r="4" spans="2:21" ht="25.15" customHeight="1" thickTop="1" x14ac:dyDescent="0.25">
      <c r="B4" s="326"/>
      <c r="C4" s="351" t="s">
        <v>46</v>
      </c>
      <c r="D4" s="352"/>
      <c r="E4" s="353" t="s">
        <v>47</v>
      </c>
      <c r="F4" s="352"/>
      <c r="G4" s="353" t="s">
        <v>48</v>
      </c>
      <c r="H4" s="352"/>
      <c r="I4" s="354" t="s">
        <v>49</v>
      </c>
      <c r="J4" s="354"/>
      <c r="K4" s="353" t="s">
        <v>50</v>
      </c>
      <c r="L4" s="352"/>
      <c r="M4" s="354" t="s">
        <v>51</v>
      </c>
      <c r="N4" s="354"/>
      <c r="O4" s="353" t="s">
        <v>52</v>
      </c>
      <c r="P4" s="352"/>
      <c r="Q4" s="354" t="s">
        <v>53</v>
      </c>
      <c r="R4" s="354"/>
      <c r="S4" s="330" t="s">
        <v>54</v>
      </c>
      <c r="T4" s="331"/>
    </row>
    <row r="5" spans="2:21" ht="25.15" customHeight="1" thickBot="1" x14ac:dyDescent="0.3">
      <c r="B5" s="327"/>
      <c r="C5" s="271" t="s">
        <v>5</v>
      </c>
      <c r="D5" s="272" t="s">
        <v>6</v>
      </c>
      <c r="E5" s="273" t="s">
        <v>5</v>
      </c>
      <c r="F5" s="272" t="s">
        <v>6</v>
      </c>
      <c r="G5" s="273" t="s">
        <v>5</v>
      </c>
      <c r="H5" s="277" t="s">
        <v>6</v>
      </c>
      <c r="I5" s="273" t="s">
        <v>5</v>
      </c>
      <c r="J5" s="278" t="s">
        <v>6</v>
      </c>
      <c r="K5" s="273" t="s">
        <v>5</v>
      </c>
      <c r="L5" s="272" t="s">
        <v>6</v>
      </c>
      <c r="M5" s="273" t="s">
        <v>5</v>
      </c>
      <c r="N5" s="278" t="s">
        <v>6</v>
      </c>
      <c r="O5" s="273" t="s">
        <v>5</v>
      </c>
      <c r="P5" s="272" t="s">
        <v>6</v>
      </c>
      <c r="Q5" s="273" t="s">
        <v>5</v>
      </c>
      <c r="R5" s="278" t="s">
        <v>6</v>
      </c>
      <c r="S5" s="271" t="s">
        <v>5</v>
      </c>
      <c r="T5" s="274" t="s">
        <v>6</v>
      </c>
    </row>
    <row r="6" spans="2:21" ht="20.100000000000001" customHeight="1" thickTop="1" x14ac:dyDescent="0.25">
      <c r="B6" s="171" t="s">
        <v>77</v>
      </c>
      <c r="C6" s="135">
        <v>407</v>
      </c>
      <c r="D6" s="159">
        <v>0.20059142434696894</v>
      </c>
      <c r="E6" s="136">
        <v>229</v>
      </c>
      <c r="F6" s="159">
        <v>0.20593525179856115</v>
      </c>
      <c r="G6" s="136">
        <v>278</v>
      </c>
      <c r="H6" s="159">
        <v>0.29324894514767935</v>
      </c>
      <c r="I6" s="136">
        <v>150</v>
      </c>
      <c r="J6" s="160">
        <v>0.16816143497757849</v>
      </c>
      <c r="K6" s="136">
        <v>128</v>
      </c>
      <c r="L6" s="159">
        <v>0.20813008130081301</v>
      </c>
      <c r="M6" s="136">
        <v>174</v>
      </c>
      <c r="N6" s="160">
        <v>0.20398593200468934</v>
      </c>
      <c r="O6" s="136">
        <v>61</v>
      </c>
      <c r="P6" s="159">
        <v>0.18654434250764526</v>
      </c>
      <c r="Q6" s="136">
        <v>67</v>
      </c>
      <c r="R6" s="160">
        <v>0.22558922558922559</v>
      </c>
      <c r="S6" s="135">
        <v>1494</v>
      </c>
      <c r="T6" s="161">
        <v>0.2112257882086809</v>
      </c>
      <c r="U6" s="296" t="s">
        <v>165</v>
      </c>
    </row>
    <row r="7" spans="2:21" ht="20.100000000000001" customHeight="1" x14ac:dyDescent="0.25">
      <c r="B7" s="171" t="s">
        <v>78</v>
      </c>
      <c r="C7" s="135">
        <v>391</v>
      </c>
      <c r="D7" s="159">
        <v>0.19270576638738296</v>
      </c>
      <c r="E7" s="136">
        <v>232</v>
      </c>
      <c r="F7" s="159">
        <v>0.20863309352517986</v>
      </c>
      <c r="G7" s="136">
        <v>207</v>
      </c>
      <c r="H7" s="159">
        <v>0.21835443037974683</v>
      </c>
      <c r="I7" s="136">
        <v>177</v>
      </c>
      <c r="J7" s="160">
        <v>0.19843049327354259</v>
      </c>
      <c r="K7" s="136">
        <v>125</v>
      </c>
      <c r="L7" s="159">
        <v>0.2032520325203252</v>
      </c>
      <c r="M7" s="136">
        <v>170</v>
      </c>
      <c r="N7" s="160">
        <v>0.19929660023446658</v>
      </c>
      <c r="O7" s="136">
        <v>70</v>
      </c>
      <c r="P7" s="159">
        <v>0.21406727828746178</v>
      </c>
      <c r="Q7" s="136">
        <v>61</v>
      </c>
      <c r="R7" s="160">
        <v>0.2053872053872054</v>
      </c>
      <c r="S7" s="135">
        <v>1433</v>
      </c>
      <c r="T7" s="161">
        <v>0.20260144210377493</v>
      </c>
      <c r="U7" s="296" t="s">
        <v>166</v>
      </c>
    </row>
    <row r="8" spans="2:21" ht="20.100000000000001" customHeight="1" x14ac:dyDescent="0.25">
      <c r="B8" s="171" t="s">
        <v>79</v>
      </c>
      <c r="C8" s="135">
        <v>348</v>
      </c>
      <c r="D8" s="159">
        <v>0.17151306062099556</v>
      </c>
      <c r="E8" s="136">
        <v>236</v>
      </c>
      <c r="F8" s="159">
        <v>0.21223021582733814</v>
      </c>
      <c r="G8" s="136">
        <v>128</v>
      </c>
      <c r="H8" s="159">
        <v>0.13502109704641349</v>
      </c>
      <c r="I8" s="136">
        <v>163</v>
      </c>
      <c r="J8" s="160">
        <v>0.18273542600896861</v>
      </c>
      <c r="K8" s="136">
        <v>98</v>
      </c>
      <c r="L8" s="159">
        <v>0.15934959349593497</v>
      </c>
      <c r="M8" s="136">
        <v>140</v>
      </c>
      <c r="N8" s="160">
        <v>0.16412661195779601</v>
      </c>
      <c r="O8" s="136">
        <v>62</v>
      </c>
      <c r="P8" s="159">
        <v>0.18960244648318042</v>
      </c>
      <c r="Q8" s="136">
        <v>68</v>
      </c>
      <c r="R8" s="160">
        <v>0.22895622895622897</v>
      </c>
      <c r="S8" s="135">
        <v>1243</v>
      </c>
      <c r="T8" s="161">
        <v>0.17573872472783825</v>
      </c>
      <c r="U8" s="296" t="s">
        <v>167</v>
      </c>
    </row>
    <row r="9" spans="2:21" ht="20.100000000000001" customHeight="1" x14ac:dyDescent="0.25">
      <c r="B9" s="171" t="s">
        <v>80</v>
      </c>
      <c r="C9" s="135">
        <v>426</v>
      </c>
      <c r="D9" s="159">
        <v>0.20995564317397733</v>
      </c>
      <c r="E9" s="136">
        <v>237</v>
      </c>
      <c r="F9" s="159">
        <v>0.21312949640287771</v>
      </c>
      <c r="G9" s="136">
        <v>143</v>
      </c>
      <c r="H9" s="159">
        <v>0.15084388185654007</v>
      </c>
      <c r="I9" s="136">
        <v>172</v>
      </c>
      <c r="J9" s="160">
        <v>0.19282511210762332</v>
      </c>
      <c r="K9" s="136">
        <v>127</v>
      </c>
      <c r="L9" s="159">
        <v>0.20650406504065041</v>
      </c>
      <c r="M9" s="136">
        <v>172</v>
      </c>
      <c r="N9" s="160">
        <v>0.20164126611957797</v>
      </c>
      <c r="O9" s="136">
        <v>60</v>
      </c>
      <c r="P9" s="159">
        <v>0.1834862385321101</v>
      </c>
      <c r="Q9" s="136">
        <v>46</v>
      </c>
      <c r="R9" s="160">
        <v>0.15488215488215487</v>
      </c>
      <c r="S9" s="135">
        <v>1383</v>
      </c>
      <c r="T9" s="161">
        <v>0.19553230595221263</v>
      </c>
      <c r="U9" s="296" t="s">
        <v>168</v>
      </c>
    </row>
    <row r="10" spans="2:21" ht="20.100000000000001" customHeight="1" x14ac:dyDescent="0.25">
      <c r="B10" s="171" t="s">
        <v>81</v>
      </c>
      <c r="C10" s="135">
        <v>385</v>
      </c>
      <c r="D10" s="159">
        <v>0.18974864465253818</v>
      </c>
      <c r="E10" s="136">
        <v>145</v>
      </c>
      <c r="F10" s="159">
        <v>0.1303956834532374</v>
      </c>
      <c r="G10" s="136">
        <v>133</v>
      </c>
      <c r="H10" s="159">
        <v>0.14029535864978904</v>
      </c>
      <c r="I10" s="136">
        <v>182</v>
      </c>
      <c r="J10" s="160">
        <v>0.20403587443946189</v>
      </c>
      <c r="K10" s="136">
        <v>97</v>
      </c>
      <c r="L10" s="159">
        <v>0.15772357723577235</v>
      </c>
      <c r="M10" s="136">
        <v>159</v>
      </c>
      <c r="N10" s="160">
        <v>0.18640093786635403</v>
      </c>
      <c r="O10" s="136">
        <v>62</v>
      </c>
      <c r="P10" s="159">
        <v>0.18960244648318042</v>
      </c>
      <c r="Q10" s="136">
        <v>47</v>
      </c>
      <c r="R10" s="160">
        <v>0.15824915824915825</v>
      </c>
      <c r="S10" s="135">
        <v>1210</v>
      </c>
      <c r="T10" s="161">
        <v>0.17107309486780714</v>
      </c>
      <c r="U10" s="296" t="s">
        <v>169</v>
      </c>
    </row>
    <row r="11" spans="2:21" ht="20.100000000000001" customHeight="1" x14ac:dyDescent="0.25">
      <c r="B11" s="171" t="s">
        <v>82</v>
      </c>
      <c r="C11" s="135">
        <v>38</v>
      </c>
      <c r="D11" s="159">
        <v>1.8728437654016758E-2</v>
      </c>
      <c r="E11" s="136">
        <v>12</v>
      </c>
      <c r="F11" s="159">
        <v>1.0791366906474821E-2</v>
      </c>
      <c r="G11" s="136">
        <v>32</v>
      </c>
      <c r="H11" s="159">
        <v>3.3755274261603373E-2</v>
      </c>
      <c r="I11" s="136">
        <v>28</v>
      </c>
      <c r="J11" s="160">
        <v>3.1390134529147982E-2</v>
      </c>
      <c r="K11" s="136">
        <v>26</v>
      </c>
      <c r="L11" s="159">
        <v>4.2276422764227641E-2</v>
      </c>
      <c r="M11" s="136">
        <v>25</v>
      </c>
      <c r="N11" s="160">
        <v>2.9308323563892145E-2</v>
      </c>
      <c r="O11" s="136">
        <v>3</v>
      </c>
      <c r="P11" s="159">
        <v>9.1743119266055051E-3</v>
      </c>
      <c r="Q11" s="136">
        <v>2</v>
      </c>
      <c r="R11" s="160">
        <v>6.7340067340067337E-3</v>
      </c>
      <c r="S11" s="135">
        <v>166</v>
      </c>
      <c r="T11" s="161">
        <v>2.3469532023186766E-2</v>
      </c>
      <c r="U11" s="296" t="s">
        <v>170</v>
      </c>
    </row>
    <row r="12" spans="2:21" ht="20.100000000000001" customHeight="1" thickBot="1" x14ac:dyDescent="0.3">
      <c r="B12" s="171" t="s">
        <v>83</v>
      </c>
      <c r="C12" s="135">
        <v>34</v>
      </c>
      <c r="D12" s="159">
        <v>1.6757023164120255E-2</v>
      </c>
      <c r="E12" s="136">
        <v>21</v>
      </c>
      <c r="F12" s="159">
        <v>1.8884892086330936E-2</v>
      </c>
      <c r="G12" s="136">
        <v>27</v>
      </c>
      <c r="H12" s="159">
        <v>2.8481012658227847E-2</v>
      </c>
      <c r="I12" s="136">
        <v>20</v>
      </c>
      <c r="J12" s="160">
        <v>2.2421524663677129E-2</v>
      </c>
      <c r="K12" s="136">
        <v>14</v>
      </c>
      <c r="L12" s="159">
        <v>2.2764227642276424E-2</v>
      </c>
      <c r="M12" s="136">
        <v>13</v>
      </c>
      <c r="N12" s="160">
        <v>1.5240328253223915E-2</v>
      </c>
      <c r="O12" s="136">
        <v>9</v>
      </c>
      <c r="P12" s="159">
        <v>2.7522935779816515E-2</v>
      </c>
      <c r="Q12" s="136">
        <v>6</v>
      </c>
      <c r="R12" s="160">
        <v>2.0202020202020204E-2</v>
      </c>
      <c r="S12" s="135">
        <v>144</v>
      </c>
      <c r="T12" s="161">
        <v>2.0359112116499364E-2</v>
      </c>
      <c r="U12" s="296" t="s">
        <v>171</v>
      </c>
    </row>
    <row r="13" spans="2:21" ht="20.100000000000001" customHeight="1" thickTop="1" thickBot="1" x14ac:dyDescent="0.3">
      <c r="B13" s="128" t="s">
        <v>32</v>
      </c>
      <c r="C13" s="143">
        <v>2029</v>
      </c>
      <c r="D13" s="202">
        <v>1</v>
      </c>
      <c r="E13" s="144">
        <v>1112</v>
      </c>
      <c r="F13" s="202">
        <v>1</v>
      </c>
      <c r="G13" s="144">
        <v>948</v>
      </c>
      <c r="H13" s="202">
        <v>1</v>
      </c>
      <c r="I13" s="144">
        <v>892</v>
      </c>
      <c r="J13" s="203">
        <v>1</v>
      </c>
      <c r="K13" s="144">
        <v>615</v>
      </c>
      <c r="L13" s="202">
        <v>1</v>
      </c>
      <c r="M13" s="144">
        <v>853</v>
      </c>
      <c r="N13" s="203">
        <v>1</v>
      </c>
      <c r="O13" s="144">
        <v>327</v>
      </c>
      <c r="P13" s="202">
        <v>1</v>
      </c>
      <c r="Q13" s="144">
        <v>297</v>
      </c>
      <c r="R13" s="203">
        <v>1</v>
      </c>
      <c r="S13" s="143">
        <v>7073</v>
      </c>
      <c r="T13" s="204">
        <v>0.99999999999999989</v>
      </c>
      <c r="U13" s="297" t="s">
        <v>54</v>
      </c>
    </row>
    <row r="14" spans="2:21" ht="16.5" thickTop="1" thickBot="1" x14ac:dyDescent="0.3">
      <c r="T14" s="83"/>
    </row>
    <row r="15" spans="2:21" ht="15.75" thickTop="1" x14ac:dyDescent="0.25">
      <c r="B15" s="164" t="s">
        <v>36</v>
      </c>
      <c r="C15" s="165"/>
      <c r="D15" s="165"/>
      <c r="E15" s="126"/>
    </row>
    <row r="16" spans="2:21" ht="15.75" thickBot="1" x14ac:dyDescent="0.3">
      <c r="B16" s="166" t="s">
        <v>273</v>
      </c>
      <c r="C16" s="167"/>
      <c r="D16" s="167"/>
      <c r="E16" s="127"/>
    </row>
    <row r="17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V12"/>
  <sheetViews>
    <sheetView topLeftCell="F1" workbookViewId="0">
      <selection activeCell="K28" sqref="K28"/>
    </sheetView>
  </sheetViews>
  <sheetFormatPr defaultColWidth="9.140625" defaultRowHeight="15" x14ac:dyDescent="0.25"/>
  <cols>
    <col min="1" max="1" width="15.7109375" style="63" customWidth="1"/>
    <col min="2" max="21" width="10.140625" style="63" customWidth="1"/>
    <col min="22" max="16384" width="9.140625" style="63"/>
  </cols>
  <sheetData>
    <row r="1" spans="1:22" ht="25.15" customHeight="1" thickTop="1" thickBot="1" x14ac:dyDescent="0.3">
      <c r="A1" s="359" t="s">
        <v>126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2" ht="25.15" customHeight="1" thickTop="1" thickBot="1" x14ac:dyDescent="0.3">
      <c r="A2" s="364" t="s">
        <v>87</v>
      </c>
      <c r="B2" s="367" t="s">
        <v>56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9"/>
    </row>
    <row r="3" spans="1:22" ht="25.15" customHeight="1" x14ac:dyDescent="0.25">
      <c r="A3" s="397"/>
      <c r="B3" s="370">
        <v>0</v>
      </c>
      <c r="C3" s="373"/>
      <c r="D3" s="372" t="s">
        <v>57</v>
      </c>
      <c r="E3" s="373"/>
      <c r="F3" s="374" t="s">
        <v>58</v>
      </c>
      <c r="G3" s="371"/>
      <c r="H3" s="372" t="s">
        <v>59</v>
      </c>
      <c r="I3" s="373"/>
      <c r="J3" s="374" t="s">
        <v>60</v>
      </c>
      <c r="K3" s="371"/>
      <c r="L3" s="372" t="s">
        <v>61</v>
      </c>
      <c r="M3" s="373"/>
      <c r="N3" s="374" t="s">
        <v>62</v>
      </c>
      <c r="O3" s="371"/>
      <c r="P3" s="372" t="s">
        <v>63</v>
      </c>
      <c r="Q3" s="373"/>
      <c r="R3" s="374" t="s">
        <v>35</v>
      </c>
      <c r="S3" s="371"/>
      <c r="T3" s="372" t="s">
        <v>54</v>
      </c>
      <c r="U3" s="373"/>
    </row>
    <row r="4" spans="1:22" ht="25.15" customHeight="1" thickBot="1" x14ac:dyDescent="0.3">
      <c r="A4" s="398"/>
      <c r="B4" s="9" t="s">
        <v>5</v>
      </c>
      <c r="C4" s="11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12" t="s">
        <v>5</v>
      </c>
      <c r="S4" s="10" t="s">
        <v>6</v>
      </c>
      <c r="T4" s="9" t="s">
        <v>5</v>
      </c>
      <c r="U4" s="11" t="s">
        <v>6</v>
      </c>
    </row>
    <row r="5" spans="1:22" x14ac:dyDescent="0.25">
      <c r="A5" s="1" t="s">
        <v>88</v>
      </c>
      <c r="B5" s="24" t="e">
        <f>VLOOKUP(V5,[1]Sheet1!$A$475:$U$482,2,FALSE)</f>
        <v>#N/A</v>
      </c>
      <c r="C5" s="15" t="e">
        <f>VLOOKUP(V5,[1]Sheet1!$A$475:$U$482,3,FALSE)/100</f>
        <v>#N/A</v>
      </c>
      <c r="D5" s="24" t="e">
        <f>VLOOKUP(V5,[1]Sheet1!$A$475:$U$482,4,FALSE)</f>
        <v>#N/A</v>
      </c>
      <c r="E5" s="15" t="e">
        <f>VLOOKUP(V5,[1]Sheet1!$A$475:$U$482,5,FALSE)/100</f>
        <v>#N/A</v>
      </c>
      <c r="F5" s="26" t="e">
        <f>VLOOKUP(V5,[1]Sheet1!$A$475:$U$482,6,FALSE)</f>
        <v>#N/A</v>
      </c>
      <c r="G5" s="14" t="e">
        <f>VLOOKUP(V5,[1]Sheet1!$A$475:$U$482,7,FALSE)/100</f>
        <v>#N/A</v>
      </c>
      <c r="H5" s="24" t="e">
        <f>VLOOKUP(V5,[1]Sheet1!$A$475:$U$482,8,FALSE)</f>
        <v>#N/A</v>
      </c>
      <c r="I5" s="15" t="e">
        <f>VLOOKUP(V5,[1]Sheet1!$A$475:$U$482,9,FALSE)/100</f>
        <v>#N/A</v>
      </c>
      <c r="J5" s="26" t="e">
        <f>VLOOKUP(V5,[1]Sheet1!$A$475:$U$482,10,FALSE)</f>
        <v>#N/A</v>
      </c>
      <c r="K5" s="14" t="e">
        <f>VLOOKUP(V5,[1]Sheet1!$A$475:$U$482,11,FALSE)/100</f>
        <v>#N/A</v>
      </c>
      <c r="L5" s="24" t="e">
        <f>VLOOKUP(V5,[1]Sheet1!$A$475:$U$482,12,FALSE)</f>
        <v>#N/A</v>
      </c>
      <c r="M5" s="15" t="e">
        <f>VLOOKUP(V5,[1]Sheet1!$A$475:$U$482,13,FALSE)/100</f>
        <v>#N/A</v>
      </c>
      <c r="N5" s="26" t="e">
        <f>VLOOKUP(V5,[1]Sheet1!$A$475:$U$482,14,FALSE)</f>
        <v>#N/A</v>
      </c>
      <c r="O5" s="14" t="e">
        <f>VLOOKUP(V5,[1]Sheet1!$A$475:$U$482,15,FALSE)/100</f>
        <v>#N/A</v>
      </c>
      <c r="P5" s="24" t="e">
        <f>VLOOKUP(V5,[1]Sheet1!$A$475:$U$482,16,FALSE)</f>
        <v>#N/A</v>
      </c>
      <c r="Q5" s="15" t="e">
        <f>VLOOKUP(V5,[1]Sheet1!$A$475:$U$482,17,FALSE)/100</f>
        <v>#N/A</v>
      </c>
      <c r="R5" s="26" t="e">
        <f>VLOOKUP(V5,[1]Sheet1!$A$475:$U$482,18,FALSE)</f>
        <v>#N/A</v>
      </c>
      <c r="S5" s="14" t="e">
        <f>VLOOKUP(V5,[1]Sheet1!$A$475:$U$482,19,FALSE)/100</f>
        <v>#N/A</v>
      </c>
      <c r="T5" s="24" t="e">
        <f>VLOOKUP(V5,[1]Sheet1!$A$475:$U$482,20,FALSE)</f>
        <v>#N/A</v>
      </c>
      <c r="U5" s="15" t="e">
        <f>VLOOKUP(V5,[1]Sheet1!$A$475:$U$482,21,FALSE)/100</f>
        <v>#N/A</v>
      </c>
      <c r="V5" s="67" t="s">
        <v>165</v>
      </c>
    </row>
    <row r="6" spans="1:22" x14ac:dyDescent="0.25">
      <c r="A6" s="2" t="s">
        <v>78</v>
      </c>
      <c r="B6" s="22" t="e">
        <f>VLOOKUP(V6,[1]Sheet1!$A$475:$U$482,2,FALSE)</f>
        <v>#N/A</v>
      </c>
      <c r="C6" s="15" t="e">
        <f>VLOOKUP(V6,[1]Sheet1!$A$475:$U$482,3,FALSE)/100</f>
        <v>#N/A</v>
      </c>
      <c r="D6" s="22" t="e">
        <f>VLOOKUP(V6,[1]Sheet1!$A$475:$U$482,4,FALSE)</f>
        <v>#N/A</v>
      </c>
      <c r="E6" s="15" t="e">
        <f>VLOOKUP(V6,[1]Sheet1!$A$475:$U$482,5,FALSE)/100</f>
        <v>#N/A</v>
      </c>
      <c r="F6" s="27" t="e">
        <f>VLOOKUP(V6,[1]Sheet1!$A$475:$U$482,6,FALSE)</f>
        <v>#N/A</v>
      </c>
      <c r="G6" s="14" t="e">
        <f>VLOOKUP(V6,[1]Sheet1!$A$475:$U$482,7,FALSE)/100</f>
        <v>#N/A</v>
      </c>
      <c r="H6" s="22" t="e">
        <f>VLOOKUP(V6,[1]Sheet1!$A$475:$U$482,8,FALSE)</f>
        <v>#N/A</v>
      </c>
      <c r="I6" s="15" t="e">
        <f>VLOOKUP(V6,[1]Sheet1!$A$475:$U$482,9,FALSE)/100</f>
        <v>#N/A</v>
      </c>
      <c r="J6" s="27" t="e">
        <f>VLOOKUP(V6,[1]Sheet1!$A$475:$U$482,10,FALSE)</f>
        <v>#N/A</v>
      </c>
      <c r="K6" s="14" t="e">
        <f>VLOOKUP(V6,[1]Sheet1!$A$475:$U$482,11,FALSE)/100</f>
        <v>#N/A</v>
      </c>
      <c r="L6" s="22" t="e">
        <f>VLOOKUP(V6,[1]Sheet1!$A$475:$U$482,12,FALSE)</f>
        <v>#N/A</v>
      </c>
      <c r="M6" s="15" t="e">
        <f>VLOOKUP(V6,[1]Sheet1!$A$475:$U$482,13,FALSE)/100</f>
        <v>#N/A</v>
      </c>
      <c r="N6" s="27" t="e">
        <f>VLOOKUP(V6,[1]Sheet1!$A$475:$U$482,14,FALSE)</f>
        <v>#N/A</v>
      </c>
      <c r="O6" s="14" t="e">
        <f>VLOOKUP(V6,[1]Sheet1!$A$475:$U$482,15,FALSE)/100</f>
        <v>#N/A</v>
      </c>
      <c r="P6" s="22" t="e">
        <f>VLOOKUP(V6,[1]Sheet1!$A$475:$U$482,16,FALSE)</f>
        <v>#N/A</v>
      </c>
      <c r="Q6" s="15" t="e">
        <f>VLOOKUP(V6,[1]Sheet1!$A$475:$U$482,17,FALSE)/100</f>
        <v>#N/A</v>
      </c>
      <c r="R6" s="27" t="e">
        <f>VLOOKUP(V6,[1]Sheet1!$A$475:$U$482,18,FALSE)</f>
        <v>#N/A</v>
      </c>
      <c r="S6" s="14" t="e">
        <f>VLOOKUP(V6,[1]Sheet1!$A$475:$U$482,19,FALSE)/100</f>
        <v>#N/A</v>
      </c>
      <c r="T6" s="22" t="e">
        <f>VLOOKUP(V6,[1]Sheet1!$A$475:$U$482,20,FALSE)</f>
        <v>#N/A</v>
      </c>
      <c r="U6" s="15" t="e">
        <f>VLOOKUP(V6,[1]Sheet1!$A$475:$U$482,21,FALSE)/100</f>
        <v>#N/A</v>
      </c>
      <c r="V6" s="67" t="s">
        <v>166</v>
      </c>
    </row>
    <row r="7" spans="1:22" x14ac:dyDescent="0.25">
      <c r="A7" s="2" t="s">
        <v>79</v>
      </c>
      <c r="B7" s="22" t="e">
        <f>VLOOKUP(V7,[1]Sheet1!$A$475:$U$482,2,FALSE)</f>
        <v>#N/A</v>
      </c>
      <c r="C7" s="15" t="e">
        <f>VLOOKUP(V7,[1]Sheet1!$A$475:$U$482,3,FALSE)/100</f>
        <v>#N/A</v>
      </c>
      <c r="D7" s="22" t="e">
        <f>VLOOKUP(V7,[1]Sheet1!$A$475:$U$482,4,FALSE)</f>
        <v>#N/A</v>
      </c>
      <c r="E7" s="15" t="e">
        <f>VLOOKUP(V7,[1]Sheet1!$A$475:$U$482,5,FALSE)/100</f>
        <v>#N/A</v>
      </c>
      <c r="F7" s="27" t="e">
        <f>VLOOKUP(V7,[1]Sheet1!$A$475:$U$482,6,FALSE)</f>
        <v>#N/A</v>
      </c>
      <c r="G7" s="14" t="e">
        <f>VLOOKUP(V7,[1]Sheet1!$A$475:$U$482,7,FALSE)/100</f>
        <v>#N/A</v>
      </c>
      <c r="H7" s="22" t="e">
        <f>VLOOKUP(V7,[1]Sheet1!$A$475:$U$482,8,FALSE)</f>
        <v>#N/A</v>
      </c>
      <c r="I7" s="15" t="e">
        <f>VLOOKUP(V7,[1]Sheet1!$A$475:$U$482,9,FALSE)/100</f>
        <v>#N/A</v>
      </c>
      <c r="J7" s="27" t="e">
        <f>VLOOKUP(V7,[1]Sheet1!$A$475:$U$482,10,FALSE)</f>
        <v>#N/A</v>
      </c>
      <c r="K7" s="14" t="e">
        <f>VLOOKUP(V7,[1]Sheet1!$A$475:$U$482,11,FALSE)/100</f>
        <v>#N/A</v>
      </c>
      <c r="L7" s="22" t="e">
        <f>VLOOKUP(V7,[1]Sheet1!$A$475:$U$482,12,FALSE)</f>
        <v>#N/A</v>
      </c>
      <c r="M7" s="15" t="e">
        <f>VLOOKUP(V7,[1]Sheet1!$A$475:$U$482,13,FALSE)/100</f>
        <v>#N/A</v>
      </c>
      <c r="N7" s="27" t="e">
        <f>VLOOKUP(V7,[1]Sheet1!$A$475:$U$482,14,FALSE)</f>
        <v>#N/A</v>
      </c>
      <c r="O7" s="14" t="e">
        <f>VLOOKUP(V7,[1]Sheet1!$A$475:$U$482,15,FALSE)/100</f>
        <v>#N/A</v>
      </c>
      <c r="P7" s="22" t="e">
        <f>VLOOKUP(V7,[1]Sheet1!$A$475:$U$482,16,FALSE)</f>
        <v>#N/A</v>
      </c>
      <c r="Q7" s="15" t="e">
        <f>VLOOKUP(V7,[1]Sheet1!$A$475:$U$482,17,FALSE)/100</f>
        <v>#N/A</v>
      </c>
      <c r="R7" s="27" t="e">
        <f>VLOOKUP(V7,[1]Sheet1!$A$475:$U$482,18,FALSE)</f>
        <v>#N/A</v>
      </c>
      <c r="S7" s="14" t="e">
        <f>VLOOKUP(V7,[1]Sheet1!$A$475:$U$482,19,FALSE)/100</f>
        <v>#N/A</v>
      </c>
      <c r="T7" s="22" t="e">
        <f>VLOOKUP(V7,[1]Sheet1!$A$475:$U$482,20,FALSE)</f>
        <v>#N/A</v>
      </c>
      <c r="U7" s="15" t="e">
        <f>VLOOKUP(V7,[1]Sheet1!$A$475:$U$482,21,FALSE)/100</f>
        <v>#N/A</v>
      </c>
      <c r="V7" s="67" t="s">
        <v>167</v>
      </c>
    </row>
    <row r="8" spans="1:22" x14ac:dyDescent="0.25">
      <c r="A8" s="2" t="s">
        <v>80</v>
      </c>
      <c r="B8" s="22" t="e">
        <f>VLOOKUP(V8,[1]Sheet1!$A$475:$U$482,2,FALSE)</f>
        <v>#N/A</v>
      </c>
      <c r="C8" s="15" t="e">
        <f>VLOOKUP(V8,[1]Sheet1!$A$475:$U$482,3,FALSE)/100</f>
        <v>#N/A</v>
      </c>
      <c r="D8" s="22" t="e">
        <f>VLOOKUP(V8,[1]Sheet1!$A$475:$U$482,4,FALSE)</f>
        <v>#N/A</v>
      </c>
      <c r="E8" s="15" t="e">
        <f>VLOOKUP(V8,[1]Sheet1!$A$475:$U$482,5,FALSE)/100</f>
        <v>#N/A</v>
      </c>
      <c r="F8" s="27" t="e">
        <f>VLOOKUP(V8,[1]Sheet1!$A$475:$U$482,6,FALSE)</f>
        <v>#N/A</v>
      </c>
      <c r="G8" s="14" t="e">
        <f>VLOOKUP(V8,[1]Sheet1!$A$475:$U$482,7,FALSE)/100</f>
        <v>#N/A</v>
      </c>
      <c r="H8" s="22" t="e">
        <f>VLOOKUP(V8,[1]Sheet1!$A$475:$U$482,8,FALSE)</f>
        <v>#N/A</v>
      </c>
      <c r="I8" s="15" t="e">
        <f>VLOOKUP(V8,[1]Sheet1!$A$475:$U$482,9,FALSE)/100</f>
        <v>#N/A</v>
      </c>
      <c r="J8" s="27" t="e">
        <f>VLOOKUP(V8,[1]Sheet1!$A$475:$U$482,10,FALSE)</f>
        <v>#N/A</v>
      </c>
      <c r="K8" s="14" t="e">
        <f>VLOOKUP(V8,[1]Sheet1!$A$475:$U$482,11,FALSE)/100</f>
        <v>#N/A</v>
      </c>
      <c r="L8" s="22" t="e">
        <f>VLOOKUP(V8,[1]Sheet1!$A$475:$U$482,12,FALSE)</f>
        <v>#N/A</v>
      </c>
      <c r="M8" s="15" t="e">
        <f>VLOOKUP(V8,[1]Sheet1!$A$475:$U$482,13,FALSE)/100</f>
        <v>#N/A</v>
      </c>
      <c r="N8" s="27" t="e">
        <f>VLOOKUP(V8,[1]Sheet1!$A$475:$U$482,14,FALSE)</f>
        <v>#N/A</v>
      </c>
      <c r="O8" s="14" t="e">
        <f>VLOOKUP(V8,[1]Sheet1!$A$475:$U$482,15,FALSE)/100</f>
        <v>#N/A</v>
      </c>
      <c r="P8" s="22" t="e">
        <f>VLOOKUP(V8,[1]Sheet1!$A$475:$U$482,16,FALSE)</f>
        <v>#N/A</v>
      </c>
      <c r="Q8" s="15" t="e">
        <f>VLOOKUP(V8,[1]Sheet1!$A$475:$U$482,17,FALSE)/100</f>
        <v>#N/A</v>
      </c>
      <c r="R8" s="27" t="e">
        <f>VLOOKUP(V8,[1]Sheet1!$A$475:$U$482,18,FALSE)</f>
        <v>#N/A</v>
      </c>
      <c r="S8" s="14" t="e">
        <f>VLOOKUP(V8,[1]Sheet1!$A$475:$U$482,19,FALSE)/100</f>
        <v>#N/A</v>
      </c>
      <c r="T8" s="22" t="e">
        <f>VLOOKUP(V8,[1]Sheet1!$A$475:$U$482,20,FALSE)</f>
        <v>#N/A</v>
      </c>
      <c r="U8" s="15" t="e">
        <f>VLOOKUP(V8,[1]Sheet1!$A$475:$U$482,21,FALSE)/100</f>
        <v>#N/A</v>
      </c>
      <c r="V8" s="67" t="s">
        <v>168</v>
      </c>
    </row>
    <row r="9" spans="1:22" x14ac:dyDescent="0.25">
      <c r="A9" s="2" t="s">
        <v>81</v>
      </c>
      <c r="B9" s="22" t="e">
        <f>VLOOKUP(V9,[1]Sheet1!$A$475:$U$482,2,FALSE)</f>
        <v>#N/A</v>
      </c>
      <c r="C9" s="15" t="e">
        <f>VLOOKUP(V9,[1]Sheet1!$A$475:$U$482,3,FALSE)/100</f>
        <v>#N/A</v>
      </c>
      <c r="D9" s="22" t="e">
        <f>VLOOKUP(V9,[1]Sheet1!$A$475:$U$482,4,FALSE)</f>
        <v>#N/A</v>
      </c>
      <c r="E9" s="15" t="e">
        <f>VLOOKUP(V9,[1]Sheet1!$A$475:$U$482,5,FALSE)/100</f>
        <v>#N/A</v>
      </c>
      <c r="F9" s="27" t="e">
        <f>VLOOKUP(V9,[1]Sheet1!$A$475:$U$482,6,FALSE)</f>
        <v>#N/A</v>
      </c>
      <c r="G9" s="14" t="e">
        <f>VLOOKUP(V9,[1]Sheet1!$A$475:$U$482,7,FALSE)/100</f>
        <v>#N/A</v>
      </c>
      <c r="H9" s="22" t="e">
        <f>VLOOKUP(V9,[1]Sheet1!$A$475:$U$482,8,FALSE)</f>
        <v>#N/A</v>
      </c>
      <c r="I9" s="15" t="e">
        <f>VLOOKUP(V9,[1]Sheet1!$A$475:$U$482,9,FALSE)/100</f>
        <v>#N/A</v>
      </c>
      <c r="J9" s="27" t="e">
        <f>VLOOKUP(V9,[1]Sheet1!$A$475:$U$482,10,FALSE)</f>
        <v>#N/A</v>
      </c>
      <c r="K9" s="14" t="e">
        <f>VLOOKUP(V9,[1]Sheet1!$A$475:$U$482,11,FALSE)/100</f>
        <v>#N/A</v>
      </c>
      <c r="L9" s="22" t="e">
        <f>VLOOKUP(V9,[1]Sheet1!$A$475:$U$482,12,FALSE)</f>
        <v>#N/A</v>
      </c>
      <c r="M9" s="15" t="e">
        <f>VLOOKUP(V9,[1]Sheet1!$A$475:$U$482,13,FALSE)/100</f>
        <v>#N/A</v>
      </c>
      <c r="N9" s="27" t="e">
        <f>VLOOKUP(V9,[1]Sheet1!$A$475:$U$482,14,FALSE)</f>
        <v>#N/A</v>
      </c>
      <c r="O9" s="14" t="e">
        <f>VLOOKUP(V9,[1]Sheet1!$A$475:$U$482,15,FALSE)/100</f>
        <v>#N/A</v>
      </c>
      <c r="P9" s="22" t="e">
        <f>VLOOKUP(V9,[1]Sheet1!$A$475:$U$482,16,FALSE)</f>
        <v>#N/A</v>
      </c>
      <c r="Q9" s="15" t="e">
        <f>VLOOKUP(V9,[1]Sheet1!$A$475:$U$482,17,FALSE)/100</f>
        <v>#N/A</v>
      </c>
      <c r="R9" s="27" t="e">
        <f>VLOOKUP(V9,[1]Sheet1!$A$475:$U$482,18,FALSE)</f>
        <v>#N/A</v>
      </c>
      <c r="S9" s="14" t="e">
        <f>VLOOKUP(V9,[1]Sheet1!$A$475:$U$482,19,FALSE)/100</f>
        <v>#N/A</v>
      </c>
      <c r="T9" s="22" t="e">
        <f>VLOOKUP(V9,[1]Sheet1!$A$475:$U$482,20,FALSE)</f>
        <v>#N/A</v>
      </c>
      <c r="U9" s="15" t="e">
        <f>VLOOKUP(V9,[1]Sheet1!$A$475:$U$482,21,FALSE)/100</f>
        <v>#N/A</v>
      </c>
      <c r="V9" s="67" t="s">
        <v>169</v>
      </c>
    </row>
    <row r="10" spans="1:22" x14ac:dyDescent="0.25">
      <c r="A10" s="2" t="s">
        <v>82</v>
      </c>
      <c r="B10" s="22" t="e">
        <f>VLOOKUP(V10,[1]Sheet1!$A$475:$U$482,2,FALSE)</f>
        <v>#N/A</v>
      </c>
      <c r="C10" s="15" t="e">
        <f>VLOOKUP(V10,[1]Sheet1!$A$475:$U$482,3,FALSE)/100</f>
        <v>#N/A</v>
      </c>
      <c r="D10" s="22" t="e">
        <f>VLOOKUP(V10,[1]Sheet1!$A$475:$U$482,4,FALSE)</f>
        <v>#N/A</v>
      </c>
      <c r="E10" s="15" t="e">
        <f>VLOOKUP(V10,[1]Sheet1!$A$475:$U$482,5,FALSE)/100</f>
        <v>#N/A</v>
      </c>
      <c r="F10" s="27" t="e">
        <f>VLOOKUP(V10,[1]Sheet1!$A$475:$U$482,6,FALSE)</f>
        <v>#N/A</v>
      </c>
      <c r="G10" s="14" t="e">
        <f>VLOOKUP(V10,[1]Sheet1!$A$475:$U$482,7,FALSE)/100</f>
        <v>#N/A</v>
      </c>
      <c r="H10" s="22" t="e">
        <f>VLOOKUP(V10,[1]Sheet1!$A$475:$U$482,8,FALSE)</f>
        <v>#N/A</v>
      </c>
      <c r="I10" s="15" t="e">
        <f>VLOOKUP(V10,[1]Sheet1!$A$475:$U$482,9,FALSE)/100</f>
        <v>#N/A</v>
      </c>
      <c r="J10" s="27" t="e">
        <f>VLOOKUP(V10,[1]Sheet1!$A$475:$U$482,10,FALSE)</f>
        <v>#N/A</v>
      </c>
      <c r="K10" s="14" t="e">
        <f>VLOOKUP(V10,[1]Sheet1!$A$475:$U$482,11,FALSE)/100</f>
        <v>#N/A</v>
      </c>
      <c r="L10" s="22" t="e">
        <f>VLOOKUP(V10,[1]Sheet1!$A$475:$U$482,12,FALSE)</f>
        <v>#N/A</v>
      </c>
      <c r="M10" s="15" t="e">
        <f>VLOOKUP(V10,[1]Sheet1!$A$475:$U$482,13,FALSE)/100</f>
        <v>#N/A</v>
      </c>
      <c r="N10" s="27" t="e">
        <f>VLOOKUP(V10,[1]Sheet1!$A$475:$U$482,14,FALSE)</f>
        <v>#N/A</v>
      </c>
      <c r="O10" s="14" t="e">
        <f>VLOOKUP(V10,[1]Sheet1!$A$475:$U$482,15,FALSE)/100</f>
        <v>#N/A</v>
      </c>
      <c r="P10" s="22" t="e">
        <f>VLOOKUP(V10,[1]Sheet1!$A$475:$U$482,16,FALSE)</f>
        <v>#N/A</v>
      </c>
      <c r="Q10" s="15" t="e">
        <f>VLOOKUP(V10,[1]Sheet1!$A$475:$U$482,17,FALSE)/100</f>
        <v>#N/A</v>
      </c>
      <c r="R10" s="27" t="e">
        <f>VLOOKUP(V10,[1]Sheet1!$A$475:$U$482,18,FALSE)</f>
        <v>#N/A</v>
      </c>
      <c r="S10" s="14" t="e">
        <f>VLOOKUP(V10,[1]Sheet1!$A$475:$U$482,19,FALSE)/100</f>
        <v>#N/A</v>
      </c>
      <c r="T10" s="22" t="e">
        <f>VLOOKUP(V10,[1]Sheet1!$A$475:$U$482,20,FALSE)</f>
        <v>#N/A</v>
      </c>
      <c r="U10" s="15" t="e">
        <f>VLOOKUP(V10,[1]Sheet1!$A$475:$U$482,21,FALSE)/100</f>
        <v>#N/A</v>
      </c>
      <c r="V10" s="67" t="s">
        <v>170</v>
      </c>
    </row>
    <row r="11" spans="1:22" ht="15.75" thickBot="1" x14ac:dyDescent="0.3">
      <c r="A11" s="3" t="s">
        <v>83</v>
      </c>
      <c r="B11" s="25" t="e">
        <f>VLOOKUP(V11,[1]Sheet1!$A$475:$U$482,2,FALSE)</f>
        <v>#N/A</v>
      </c>
      <c r="C11" s="19" t="e">
        <f>VLOOKUP(V11,[1]Sheet1!$A$475:$U$482,3,FALSE)/100</f>
        <v>#N/A</v>
      </c>
      <c r="D11" s="25" t="e">
        <f>VLOOKUP(V11,[1]Sheet1!$A$475:$U$482,4,FALSE)</f>
        <v>#N/A</v>
      </c>
      <c r="E11" s="19" t="e">
        <f>VLOOKUP(V11,[1]Sheet1!$A$475:$U$482,5,FALSE)/100</f>
        <v>#N/A</v>
      </c>
      <c r="F11" s="28" t="e">
        <f>VLOOKUP(V11,[1]Sheet1!$A$475:$U$482,6,FALSE)</f>
        <v>#N/A</v>
      </c>
      <c r="G11" s="18" t="e">
        <f>VLOOKUP(V11,[1]Sheet1!$A$475:$U$482,7,FALSE)/100</f>
        <v>#N/A</v>
      </c>
      <c r="H11" s="25" t="e">
        <f>VLOOKUP(V11,[1]Sheet1!$A$475:$U$482,8,FALSE)</f>
        <v>#N/A</v>
      </c>
      <c r="I11" s="19" t="e">
        <f>VLOOKUP(V11,[1]Sheet1!$A$475:$U$482,9,FALSE)/100</f>
        <v>#N/A</v>
      </c>
      <c r="J11" s="28" t="e">
        <f>VLOOKUP(V11,[1]Sheet1!$A$475:$U$482,10,FALSE)</f>
        <v>#N/A</v>
      </c>
      <c r="K11" s="18" t="e">
        <f>VLOOKUP(V11,[1]Sheet1!$A$475:$U$482,11,FALSE)/100</f>
        <v>#N/A</v>
      </c>
      <c r="L11" s="25" t="e">
        <f>VLOOKUP(V11,[1]Sheet1!$A$475:$U$482,12,FALSE)</f>
        <v>#N/A</v>
      </c>
      <c r="M11" s="19" t="e">
        <f>VLOOKUP(V11,[1]Sheet1!$A$475:$U$482,13,FALSE)/100</f>
        <v>#N/A</v>
      </c>
      <c r="N11" s="28" t="e">
        <f>VLOOKUP(V11,[1]Sheet1!$A$475:$U$482,14,FALSE)</f>
        <v>#N/A</v>
      </c>
      <c r="O11" s="18" t="e">
        <f>VLOOKUP(V11,[1]Sheet1!$A$475:$U$482,15,FALSE)/100</f>
        <v>#N/A</v>
      </c>
      <c r="P11" s="25" t="e">
        <f>VLOOKUP(V11,[1]Sheet1!$A$475:$U$482,16,FALSE)</f>
        <v>#N/A</v>
      </c>
      <c r="Q11" s="19" t="e">
        <f>VLOOKUP(V11,[1]Sheet1!$A$475:$U$482,17,FALSE)/100</f>
        <v>#N/A</v>
      </c>
      <c r="R11" s="28" t="e">
        <f>VLOOKUP(V11,[1]Sheet1!$A$475:$U$482,18,FALSE)</f>
        <v>#N/A</v>
      </c>
      <c r="S11" s="18" t="e">
        <f>VLOOKUP(V11,[1]Sheet1!$A$475:$U$482,19,FALSE)/100</f>
        <v>#N/A</v>
      </c>
      <c r="T11" s="25" t="e">
        <f>VLOOKUP(V11,[1]Sheet1!$A$475:$U$482,20,FALSE)</f>
        <v>#N/A</v>
      </c>
      <c r="U11" s="19" t="e">
        <f>VLOOKUP(V11,[1]Sheet1!$A$475:$U$482,21,FALSE)/100</f>
        <v>#N/A</v>
      </c>
      <c r="V11" s="67" t="s">
        <v>171</v>
      </c>
    </row>
    <row r="12" spans="1:22" ht="15.75" thickBot="1" x14ac:dyDescent="0.3">
      <c r="A12" s="6" t="s">
        <v>54</v>
      </c>
      <c r="B12" s="23">
        <f>VLOOKUP(V12,[1]Sheet1!$A$475:$U$482,2,FALSE)</f>
        <v>7073</v>
      </c>
      <c r="C12" s="8">
        <f>VLOOKUP(V12,[1]Sheet1!$A$475:$U$482,3,FALSE)/100</f>
        <v>1</v>
      </c>
      <c r="D12" s="23">
        <f>VLOOKUP(V12,[1]Sheet1!$A$475:$U$482,4,FALSE)</f>
        <v>7073</v>
      </c>
      <c r="E12" s="8">
        <f>VLOOKUP(V12,[1]Sheet1!$A$475:$U$482,5,FALSE)/100</f>
        <v>1</v>
      </c>
      <c r="F12" s="29">
        <f>VLOOKUP(V12,[1]Sheet1!$A$475:$U$482,6,FALSE)</f>
        <v>0</v>
      </c>
      <c r="G12" s="7">
        <f>VLOOKUP(V12,[1]Sheet1!$A$475:$U$482,7,FALSE)/100</f>
        <v>0</v>
      </c>
      <c r="H12" s="23">
        <f>VLOOKUP(V12,[1]Sheet1!$A$475:$U$482,8,FALSE)</f>
        <v>0</v>
      </c>
      <c r="I12" s="8">
        <f>VLOOKUP(V12,[1]Sheet1!$A$475:$U$482,9,FALSE)/100</f>
        <v>0</v>
      </c>
      <c r="J12" s="29">
        <f>VLOOKUP(V12,[1]Sheet1!$A$475:$U$482,10,FALSE)</f>
        <v>0</v>
      </c>
      <c r="K12" s="7">
        <f>VLOOKUP(V12,[1]Sheet1!$A$475:$U$482,11,FALSE)/100</f>
        <v>0</v>
      </c>
      <c r="L12" s="23">
        <f>VLOOKUP(V12,[1]Sheet1!$A$475:$U$482,12,FALSE)</f>
        <v>0</v>
      </c>
      <c r="M12" s="8">
        <f>VLOOKUP(V12,[1]Sheet1!$A$475:$U$482,13,FALSE)/100</f>
        <v>0</v>
      </c>
      <c r="N12" s="29">
        <f>VLOOKUP(V12,[1]Sheet1!$A$475:$U$482,14,FALSE)</f>
        <v>0</v>
      </c>
      <c r="O12" s="7">
        <f>VLOOKUP(V12,[1]Sheet1!$A$475:$U$482,15,FALSE)/100</f>
        <v>0</v>
      </c>
      <c r="P12" s="23">
        <f>VLOOKUP(V12,[1]Sheet1!$A$475:$U$482,16,FALSE)</f>
        <v>0</v>
      </c>
      <c r="Q12" s="8">
        <f>VLOOKUP(V12,[1]Sheet1!$A$475:$U$482,17,FALSE)/100</f>
        <v>0</v>
      </c>
      <c r="R12" s="29">
        <f>VLOOKUP(V12,[1]Sheet1!$A$475:$U$482,18,FALSE)</f>
        <v>0</v>
      </c>
      <c r="S12" s="7">
        <f>VLOOKUP(V12,[1]Sheet1!$A$475:$U$482,19,FALSE)/100</f>
        <v>0</v>
      </c>
      <c r="T12" s="23">
        <f>VLOOKUP(V12,[1]Sheet1!$A$475:$U$482,20,FALSE)</f>
        <v>0</v>
      </c>
      <c r="U12" s="8">
        <f>VLOOKUP(V12,[1]Sheet1!$A$475:$U$482,21,FALSE)/100</f>
        <v>0</v>
      </c>
      <c r="V12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B1:R20"/>
  <sheetViews>
    <sheetView zoomScale="80" zoomScaleNormal="80" workbookViewId="0">
      <selection activeCell="C7" sqref="C7:Q19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17" width="12.140625" style="81" customWidth="1"/>
    <col min="18" max="18" width="9.140625" style="295"/>
    <col min="19" max="16384" width="9.140625" style="81"/>
  </cols>
  <sheetData>
    <row r="1" spans="2:18" ht="15.75" thickBot="1" x14ac:dyDescent="0.3"/>
    <row r="2" spans="2:18" ht="25.15" customHeight="1" thickTop="1" thickBot="1" x14ac:dyDescent="0.3">
      <c r="B2" s="375" t="s">
        <v>245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7"/>
    </row>
    <row r="3" spans="2:18" ht="25.15" customHeight="1" thickTop="1" thickBot="1" x14ac:dyDescent="0.3">
      <c r="B3" s="321" t="s">
        <v>320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3"/>
    </row>
    <row r="4" spans="2:18" ht="25.15" customHeight="1" thickTop="1" x14ac:dyDescent="0.25">
      <c r="B4" s="324" t="s">
        <v>89</v>
      </c>
      <c r="C4" s="351">
        <v>2014</v>
      </c>
      <c r="D4" s="352"/>
      <c r="E4" s="353">
        <v>2015</v>
      </c>
      <c r="F4" s="352"/>
      <c r="G4" s="353">
        <v>2016</v>
      </c>
      <c r="H4" s="352"/>
      <c r="I4" s="354">
        <v>2017</v>
      </c>
      <c r="J4" s="354"/>
      <c r="K4" s="353">
        <v>2018</v>
      </c>
      <c r="L4" s="354"/>
      <c r="M4" s="353">
        <v>2019</v>
      </c>
      <c r="N4" s="352"/>
      <c r="O4" s="354">
        <v>2020</v>
      </c>
      <c r="P4" s="386"/>
      <c r="Q4" s="343" t="s">
        <v>306</v>
      </c>
    </row>
    <row r="5" spans="2:18" ht="25.15" customHeight="1" x14ac:dyDescent="0.25">
      <c r="B5" s="325"/>
      <c r="C5" s="379">
        <v>2014</v>
      </c>
      <c r="D5" s="380"/>
      <c r="E5" s="381">
        <v>2015</v>
      </c>
      <c r="F5" s="380"/>
      <c r="G5" s="381">
        <v>2016</v>
      </c>
      <c r="H5" s="380"/>
      <c r="I5" s="393">
        <v>2017</v>
      </c>
      <c r="J5" s="393"/>
      <c r="K5" s="381">
        <v>2017</v>
      </c>
      <c r="L5" s="393"/>
      <c r="M5" s="381">
        <v>2017</v>
      </c>
      <c r="N5" s="380"/>
      <c r="O5" s="393">
        <v>2017</v>
      </c>
      <c r="P5" s="392"/>
      <c r="Q5" s="344"/>
    </row>
    <row r="6" spans="2:18" ht="25.15" customHeight="1" thickBot="1" x14ac:dyDescent="0.3">
      <c r="B6" s="378"/>
      <c r="C6" s="266" t="s">
        <v>5</v>
      </c>
      <c r="D6" s="267" t="s">
        <v>6</v>
      </c>
      <c r="E6" s="268" t="s">
        <v>5</v>
      </c>
      <c r="F6" s="267" t="s">
        <v>6</v>
      </c>
      <c r="G6" s="268" t="s">
        <v>5</v>
      </c>
      <c r="H6" s="267" t="s">
        <v>6</v>
      </c>
      <c r="I6" s="268" t="s">
        <v>5</v>
      </c>
      <c r="J6" s="269" t="s">
        <v>6</v>
      </c>
      <c r="K6" s="268" t="s">
        <v>5</v>
      </c>
      <c r="L6" s="269" t="s">
        <v>6</v>
      </c>
      <c r="M6" s="268" t="s">
        <v>5</v>
      </c>
      <c r="N6" s="267" t="s">
        <v>6</v>
      </c>
      <c r="O6" s="267" t="s">
        <v>5</v>
      </c>
      <c r="P6" s="270" t="s">
        <v>6</v>
      </c>
      <c r="Q6" s="345"/>
    </row>
    <row r="7" spans="2:18" ht="20.100000000000001" customHeight="1" thickTop="1" x14ac:dyDescent="0.25">
      <c r="B7" s="171" t="s">
        <v>90</v>
      </c>
      <c r="C7" s="135">
        <v>1064</v>
      </c>
      <c r="D7" s="159">
        <v>0.11696163570407826</v>
      </c>
      <c r="E7" s="136">
        <v>1116</v>
      </c>
      <c r="F7" s="159">
        <v>0.11759747102212856</v>
      </c>
      <c r="G7" s="136">
        <v>1145</v>
      </c>
      <c r="H7" s="159">
        <v>0.1170278004905969</v>
      </c>
      <c r="I7" s="136">
        <v>1557</v>
      </c>
      <c r="J7" s="160">
        <v>0.14648602878916173</v>
      </c>
      <c r="K7" s="136">
        <v>951</v>
      </c>
      <c r="L7" s="160">
        <v>9.0142180094786736E-2</v>
      </c>
      <c r="M7" s="136">
        <v>2046</v>
      </c>
      <c r="N7" s="160">
        <v>0.17865874956339503</v>
      </c>
      <c r="O7" s="136">
        <v>1192</v>
      </c>
      <c r="P7" s="160">
        <v>0.16852820585324474</v>
      </c>
      <c r="Q7" s="153">
        <v>-0.41739980449657871</v>
      </c>
      <c r="R7" s="296" t="s">
        <v>172</v>
      </c>
    </row>
    <row r="8" spans="2:18" ht="20.100000000000001" customHeight="1" x14ac:dyDescent="0.25">
      <c r="B8" s="171" t="s">
        <v>91</v>
      </c>
      <c r="C8" s="135">
        <v>796</v>
      </c>
      <c r="D8" s="159">
        <v>8.7501374079366825E-2</v>
      </c>
      <c r="E8" s="136">
        <v>978</v>
      </c>
      <c r="F8" s="159">
        <v>0.10305584826132771</v>
      </c>
      <c r="G8" s="136">
        <v>996</v>
      </c>
      <c r="H8" s="159">
        <v>0.10179885527391661</v>
      </c>
      <c r="I8" s="136">
        <v>830</v>
      </c>
      <c r="J8" s="160">
        <v>7.8088249129739398E-2</v>
      </c>
      <c r="K8" s="136">
        <v>976</v>
      </c>
      <c r="L8" s="160">
        <v>9.2511848341232231E-2</v>
      </c>
      <c r="M8" s="136">
        <v>955</v>
      </c>
      <c r="N8" s="160">
        <v>8.3391547327977641E-2</v>
      </c>
      <c r="O8" s="136">
        <v>864</v>
      </c>
      <c r="P8" s="160">
        <v>0.12215467269899619</v>
      </c>
      <c r="Q8" s="153">
        <v>-9.5287958115183244E-2</v>
      </c>
      <c r="R8" s="296" t="s">
        <v>173</v>
      </c>
    </row>
    <row r="9" spans="2:18" ht="20.100000000000001" customHeight="1" x14ac:dyDescent="0.25">
      <c r="B9" s="171" t="s">
        <v>92</v>
      </c>
      <c r="C9" s="135">
        <v>738</v>
      </c>
      <c r="D9" s="159">
        <v>8.1125645817302403E-2</v>
      </c>
      <c r="E9" s="136">
        <v>878</v>
      </c>
      <c r="F9" s="159">
        <v>9.2518440463645948E-2</v>
      </c>
      <c r="G9" s="136">
        <v>742</v>
      </c>
      <c r="H9" s="159">
        <v>7.5838103025347506E-2</v>
      </c>
      <c r="I9" s="136">
        <v>849</v>
      </c>
      <c r="J9" s="160">
        <v>7.9875811459215351E-2</v>
      </c>
      <c r="K9" s="136">
        <v>1372</v>
      </c>
      <c r="L9" s="160">
        <v>0.1300473933649289</v>
      </c>
      <c r="M9" s="136">
        <v>778</v>
      </c>
      <c r="N9" s="160">
        <v>6.7935731749912673E-2</v>
      </c>
      <c r="O9" s="136">
        <v>529</v>
      </c>
      <c r="P9" s="160">
        <v>7.4791460483528915E-2</v>
      </c>
      <c r="Q9" s="153">
        <v>-0.32005141388174807</v>
      </c>
      <c r="R9" s="296" t="s">
        <v>174</v>
      </c>
    </row>
    <row r="10" spans="2:18" ht="20.100000000000001" customHeight="1" x14ac:dyDescent="0.25">
      <c r="B10" s="171" t="s">
        <v>93</v>
      </c>
      <c r="C10" s="135">
        <v>624</v>
      </c>
      <c r="D10" s="159">
        <v>6.8594041991865445E-2</v>
      </c>
      <c r="E10" s="136">
        <v>599</v>
      </c>
      <c r="F10" s="159">
        <v>6.3119072708113802E-2</v>
      </c>
      <c r="G10" s="136">
        <v>760</v>
      </c>
      <c r="H10" s="159">
        <v>7.76778413736713E-2</v>
      </c>
      <c r="I10" s="136">
        <v>601</v>
      </c>
      <c r="J10" s="160">
        <v>5.6543418948160701E-2</v>
      </c>
      <c r="K10" s="136">
        <v>660</v>
      </c>
      <c r="L10" s="160">
        <v>6.2559241706161131E-2</v>
      </c>
      <c r="M10" s="136">
        <v>660</v>
      </c>
      <c r="N10" s="160">
        <v>5.763185469786937E-2</v>
      </c>
      <c r="O10" s="136">
        <v>199</v>
      </c>
      <c r="P10" s="160">
        <v>2.8135161883217869E-2</v>
      </c>
      <c r="Q10" s="153">
        <v>-0.69848484848484849</v>
      </c>
      <c r="R10" s="296" t="s">
        <v>175</v>
      </c>
    </row>
    <row r="11" spans="2:18" ht="20.100000000000001" customHeight="1" x14ac:dyDescent="0.25">
      <c r="B11" s="171" t="s">
        <v>94</v>
      </c>
      <c r="C11" s="135">
        <v>744</v>
      </c>
      <c r="D11" s="159">
        <v>8.1785203913378041E-2</v>
      </c>
      <c r="E11" s="136">
        <v>701</v>
      </c>
      <c r="F11" s="159">
        <v>7.3867228661749204E-2</v>
      </c>
      <c r="G11" s="136">
        <v>797</v>
      </c>
      <c r="H11" s="159">
        <v>8.1459525756336873E-2</v>
      </c>
      <c r="I11" s="136">
        <v>887</v>
      </c>
      <c r="J11" s="160">
        <v>8.3450936118167285E-2</v>
      </c>
      <c r="K11" s="136">
        <v>862</v>
      </c>
      <c r="L11" s="160">
        <v>8.1706161137440753E-2</v>
      </c>
      <c r="M11" s="136">
        <v>848</v>
      </c>
      <c r="N11" s="160">
        <v>7.4048201187565485E-2</v>
      </c>
      <c r="O11" s="136">
        <v>353</v>
      </c>
      <c r="P11" s="160">
        <v>4.9908101230029693E-2</v>
      </c>
      <c r="Q11" s="153">
        <v>-0.58372641509433965</v>
      </c>
      <c r="R11" s="296" t="s">
        <v>176</v>
      </c>
    </row>
    <row r="12" spans="2:18" ht="20.100000000000001" customHeight="1" x14ac:dyDescent="0.25">
      <c r="B12" s="171" t="s">
        <v>95</v>
      </c>
      <c r="C12" s="135">
        <v>735</v>
      </c>
      <c r="D12" s="159">
        <v>8.079586676926459E-2</v>
      </c>
      <c r="E12" s="136">
        <v>835</v>
      </c>
      <c r="F12" s="159">
        <v>8.7987355110642776E-2</v>
      </c>
      <c r="G12" s="136">
        <v>846</v>
      </c>
      <c r="H12" s="159">
        <v>8.6467702371218313E-2</v>
      </c>
      <c r="I12" s="136">
        <v>855</v>
      </c>
      <c r="J12" s="160">
        <v>8.0440304826418285E-2</v>
      </c>
      <c r="K12" s="136">
        <v>810</v>
      </c>
      <c r="L12" s="160">
        <v>7.6777251184834125E-2</v>
      </c>
      <c r="M12" s="136">
        <v>800</v>
      </c>
      <c r="N12" s="160">
        <v>6.9856793573174994E-2</v>
      </c>
      <c r="O12" s="136">
        <v>583</v>
      </c>
      <c r="P12" s="160">
        <v>8.2426127527216175E-2</v>
      </c>
      <c r="Q12" s="153">
        <v>-0.27124999999999999</v>
      </c>
      <c r="R12" s="296" t="s">
        <v>177</v>
      </c>
    </row>
    <row r="13" spans="2:18" ht="20.100000000000001" customHeight="1" x14ac:dyDescent="0.25">
      <c r="B13" s="171" t="s">
        <v>96</v>
      </c>
      <c r="C13" s="135">
        <v>476</v>
      </c>
      <c r="D13" s="159">
        <v>5.232494228866659E-2</v>
      </c>
      <c r="E13" s="136">
        <v>453</v>
      </c>
      <c r="F13" s="159">
        <v>4.7734457323498417E-2</v>
      </c>
      <c r="G13" s="136">
        <v>369</v>
      </c>
      <c r="H13" s="159">
        <v>3.7714636140637775E-2</v>
      </c>
      <c r="I13" s="136">
        <v>431</v>
      </c>
      <c r="J13" s="160">
        <v>4.0549440210744192E-2</v>
      </c>
      <c r="K13" s="136">
        <v>513</v>
      </c>
      <c r="L13" s="160">
        <v>4.862559241706161E-2</v>
      </c>
      <c r="M13" s="136">
        <v>497</v>
      </c>
      <c r="N13" s="160">
        <v>4.3398533007334962E-2</v>
      </c>
      <c r="O13" s="136">
        <v>362</v>
      </c>
      <c r="P13" s="160">
        <v>5.1180545737310901E-2</v>
      </c>
      <c r="Q13" s="153">
        <v>-0.2716297786720322</v>
      </c>
      <c r="R13" s="296" t="s">
        <v>178</v>
      </c>
    </row>
    <row r="14" spans="2:18" ht="20.100000000000001" customHeight="1" x14ac:dyDescent="0.25">
      <c r="B14" s="171" t="s">
        <v>97</v>
      </c>
      <c r="C14" s="135">
        <v>428</v>
      </c>
      <c r="D14" s="159">
        <v>4.7048477520061562E-2</v>
      </c>
      <c r="E14" s="136">
        <v>497</v>
      </c>
      <c r="F14" s="159">
        <v>5.23709167544784E-2</v>
      </c>
      <c r="G14" s="136">
        <v>522</v>
      </c>
      <c r="H14" s="159">
        <v>5.3352412101390023E-2</v>
      </c>
      <c r="I14" s="136">
        <v>530</v>
      </c>
      <c r="J14" s="160">
        <v>4.9863580769592623E-2</v>
      </c>
      <c r="K14" s="136">
        <v>528</v>
      </c>
      <c r="L14" s="160">
        <v>5.0047393364928909E-2</v>
      </c>
      <c r="M14" s="136">
        <v>527</v>
      </c>
      <c r="N14" s="160">
        <v>4.6018162766329022E-2</v>
      </c>
      <c r="O14" s="136">
        <v>387</v>
      </c>
      <c r="P14" s="160">
        <v>5.4715113813092041E-2</v>
      </c>
      <c r="Q14" s="153">
        <v>-0.26565464895635671</v>
      </c>
      <c r="R14" s="296" t="s">
        <v>179</v>
      </c>
    </row>
    <row r="15" spans="2:18" ht="20.100000000000001" customHeight="1" x14ac:dyDescent="0.25">
      <c r="B15" s="171" t="s">
        <v>98</v>
      </c>
      <c r="C15" s="135">
        <v>831</v>
      </c>
      <c r="D15" s="159">
        <v>9.1348796306474661E-2</v>
      </c>
      <c r="E15" s="136">
        <v>962</v>
      </c>
      <c r="F15" s="159">
        <v>0.10136986301369863</v>
      </c>
      <c r="G15" s="136">
        <v>894</v>
      </c>
      <c r="H15" s="159">
        <v>9.1373671300081769E-2</v>
      </c>
      <c r="I15" s="136">
        <v>862</v>
      </c>
      <c r="J15" s="160">
        <v>8.1098880421488384E-2</v>
      </c>
      <c r="K15" s="136">
        <v>962</v>
      </c>
      <c r="L15" s="160">
        <v>9.1184834123222744E-2</v>
      </c>
      <c r="M15" s="136">
        <v>977</v>
      </c>
      <c r="N15" s="160">
        <v>8.5312609151239963E-2</v>
      </c>
      <c r="O15" s="136">
        <v>867</v>
      </c>
      <c r="P15" s="160">
        <v>0.12257882086808992</v>
      </c>
      <c r="Q15" s="153">
        <v>-0.11258955987717502</v>
      </c>
      <c r="R15" s="296" t="s">
        <v>180</v>
      </c>
    </row>
    <row r="16" spans="2:18" ht="20.100000000000001" customHeight="1" x14ac:dyDescent="0.25">
      <c r="B16" s="171" t="s">
        <v>99</v>
      </c>
      <c r="C16" s="135">
        <v>866</v>
      </c>
      <c r="D16" s="159">
        <v>9.5196218533582497E-2</v>
      </c>
      <c r="E16" s="136">
        <v>943</v>
      </c>
      <c r="F16" s="159">
        <v>9.9367755532139099E-2</v>
      </c>
      <c r="G16" s="136">
        <v>913</v>
      </c>
      <c r="H16" s="159">
        <v>9.3315617334423548E-2</v>
      </c>
      <c r="I16" s="136">
        <v>1074</v>
      </c>
      <c r="J16" s="160">
        <v>0.10104431272932542</v>
      </c>
      <c r="K16" s="136">
        <v>1078</v>
      </c>
      <c r="L16" s="160">
        <v>0.10218009478672986</v>
      </c>
      <c r="M16" s="136">
        <v>1153</v>
      </c>
      <c r="N16" s="160">
        <v>0.10068110373733846</v>
      </c>
      <c r="O16" s="136">
        <v>737</v>
      </c>
      <c r="P16" s="160">
        <v>0.104199066874028</v>
      </c>
      <c r="Q16" s="153">
        <v>-0.36079791847354725</v>
      </c>
      <c r="R16" s="296" t="s">
        <v>181</v>
      </c>
    </row>
    <row r="17" spans="2:18" ht="20.100000000000001" customHeight="1" x14ac:dyDescent="0.25">
      <c r="B17" s="171" t="s">
        <v>100</v>
      </c>
      <c r="C17" s="135">
        <v>788</v>
      </c>
      <c r="D17" s="159">
        <v>8.6621963284599313E-2</v>
      </c>
      <c r="E17" s="136">
        <v>875</v>
      </c>
      <c r="F17" s="159">
        <v>9.2202318229715488E-2</v>
      </c>
      <c r="G17" s="136">
        <v>869</v>
      </c>
      <c r="H17" s="159">
        <v>8.8818479149632049E-2</v>
      </c>
      <c r="I17" s="136">
        <v>1120</v>
      </c>
      <c r="J17" s="160">
        <v>0.10537209521121461</v>
      </c>
      <c r="K17" s="136">
        <v>1060</v>
      </c>
      <c r="L17" s="160">
        <v>0.1004739336492891</v>
      </c>
      <c r="M17" s="136">
        <v>1034</v>
      </c>
      <c r="N17" s="160">
        <v>9.0289905693328676E-2</v>
      </c>
      <c r="O17" s="136">
        <v>432</v>
      </c>
      <c r="P17" s="160">
        <v>6.1077336349498093E-2</v>
      </c>
      <c r="Q17" s="153">
        <v>-0.58220502901353965</v>
      </c>
      <c r="R17" s="296" t="s">
        <v>182</v>
      </c>
    </row>
    <row r="18" spans="2:18" ht="20.100000000000001" customHeight="1" thickBot="1" x14ac:dyDescent="0.3">
      <c r="B18" s="171" t="s">
        <v>101</v>
      </c>
      <c r="C18" s="135">
        <v>1007</v>
      </c>
      <c r="D18" s="159">
        <v>0.11069583379135979</v>
      </c>
      <c r="E18" s="136">
        <v>653</v>
      </c>
      <c r="F18" s="159">
        <v>6.8809272918861963E-2</v>
      </c>
      <c r="G18" s="136">
        <v>931</v>
      </c>
      <c r="H18" s="159">
        <v>9.5155355682747342E-2</v>
      </c>
      <c r="I18" s="136">
        <v>1033</v>
      </c>
      <c r="J18" s="160">
        <v>9.7186941386772044E-2</v>
      </c>
      <c r="K18" s="136">
        <v>778</v>
      </c>
      <c r="L18" s="160">
        <v>7.3744075829383887E-2</v>
      </c>
      <c r="M18" s="136">
        <v>1177</v>
      </c>
      <c r="N18" s="160">
        <v>0.10277680754453371</v>
      </c>
      <c r="O18" s="136">
        <v>568</v>
      </c>
      <c r="P18" s="160">
        <v>8.0305386681747484E-2</v>
      </c>
      <c r="Q18" s="153">
        <v>-0.51741716227697532</v>
      </c>
      <c r="R18" s="296" t="s">
        <v>183</v>
      </c>
    </row>
    <row r="19" spans="2:18" ht="20.100000000000001" customHeight="1" thickTop="1" thickBot="1" x14ac:dyDescent="0.3">
      <c r="B19" s="128" t="s">
        <v>32</v>
      </c>
      <c r="C19" s="143">
        <v>9097</v>
      </c>
      <c r="D19" s="162">
        <v>1</v>
      </c>
      <c r="E19" s="144">
        <v>9490</v>
      </c>
      <c r="F19" s="162">
        <v>1</v>
      </c>
      <c r="G19" s="144">
        <v>9784</v>
      </c>
      <c r="H19" s="162">
        <v>1</v>
      </c>
      <c r="I19" s="144">
        <v>10629</v>
      </c>
      <c r="J19" s="157">
        <v>1</v>
      </c>
      <c r="K19" s="144">
        <v>10550</v>
      </c>
      <c r="L19" s="157">
        <v>1</v>
      </c>
      <c r="M19" s="144">
        <v>11452</v>
      </c>
      <c r="N19" s="157">
        <v>0.99999999999999978</v>
      </c>
      <c r="O19" s="144">
        <v>7073</v>
      </c>
      <c r="P19" s="157">
        <v>1</v>
      </c>
      <c r="Q19" s="172">
        <v>-0.38237862382116661</v>
      </c>
      <c r="R19" s="297" t="s">
        <v>54</v>
      </c>
    </row>
    <row r="20" spans="2:18" ht="15.75" thickTop="1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69"/>
    </row>
  </sheetData>
  <mergeCells count="11">
    <mergeCell ref="Q4:Q6"/>
    <mergeCell ref="B2:Q2"/>
    <mergeCell ref="B3:Q3"/>
    <mergeCell ref="B4:B6"/>
    <mergeCell ref="C4:D5"/>
    <mergeCell ref="E4:F5"/>
    <mergeCell ref="G4:H5"/>
    <mergeCell ref="I4:J5"/>
    <mergeCell ref="O4:P5"/>
    <mergeCell ref="K4:L5"/>
    <mergeCell ref="M4:N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P65"/>
  <sheetViews>
    <sheetView showGridLines="0" zoomScale="70" zoomScaleNormal="70" workbookViewId="0">
      <selection activeCell="C7" sqref="C7:O32"/>
    </sheetView>
  </sheetViews>
  <sheetFormatPr defaultColWidth="9.140625" defaultRowHeight="15" x14ac:dyDescent="0.25"/>
  <cols>
    <col min="1" max="1" width="9.140625" style="81"/>
    <col min="2" max="2" width="20" style="63" customWidth="1"/>
    <col min="3" max="15" width="11.7109375" style="63" customWidth="1"/>
    <col min="16" max="16" width="9.140625" style="295"/>
    <col min="17" max="19" width="9.140625" style="81"/>
    <col min="20" max="20" width="10.5703125" style="81" customWidth="1"/>
    <col min="21" max="42" width="9.140625" style="81"/>
    <col min="43" max="16384" width="9.140625" style="63"/>
  </cols>
  <sheetData>
    <row r="1" spans="2:24" s="81" customFormat="1" ht="15.75" thickBot="1" x14ac:dyDescent="0.3">
      <c r="P1" s="295"/>
    </row>
    <row r="2" spans="2:24" ht="25.15" customHeight="1" thickTop="1" thickBot="1" x14ac:dyDescent="0.3">
      <c r="B2" s="303" t="s">
        <v>243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5"/>
    </row>
    <row r="3" spans="2:24" ht="25.15" customHeight="1" thickTop="1" thickBot="1" x14ac:dyDescent="0.3">
      <c r="B3" s="306" t="s">
        <v>305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</row>
    <row r="4" spans="2:24" ht="25.15" customHeight="1" thickTop="1" thickBot="1" x14ac:dyDescent="0.3">
      <c r="B4" s="309" t="s">
        <v>4</v>
      </c>
      <c r="C4" s="298" t="s">
        <v>272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99"/>
      <c r="O4" s="300" t="s">
        <v>306</v>
      </c>
    </row>
    <row r="5" spans="2:24" ht="25.15" customHeight="1" thickTop="1" x14ac:dyDescent="0.25">
      <c r="B5" s="310"/>
      <c r="C5" s="298">
        <v>2015</v>
      </c>
      <c r="D5" s="299"/>
      <c r="E5" s="298">
        <v>2016</v>
      </c>
      <c r="F5" s="299"/>
      <c r="G5" s="298">
        <v>2017</v>
      </c>
      <c r="H5" s="299"/>
      <c r="I5" s="298">
        <v>2018</v>
      </c>
      <c r="J5" s="299"/>
      <c r="K5" s="298">
        <v>2019</v>
      </c>
      <c r="L5" s="299"/>
      <c r="M5" s="298">
        <v>2020</v>
      </c>
      <c r="N5" s="299"/>
      <c r="O5" s="301"/>
      <c r="T5" s="82"/>
      <c r="U5" s="83"/>
    </row>
    <row r="6" spans="2:24" ht="25.15" customHeight="1" thickBot="1" x14ac:dyDescent="0.3">
      <c r="B6" s="311"/>
      <c r="C6" s="257" t="s">
        <v>5</v>
      </c>
      <c r="D6" s="258" t="s">
        <v>6</v>
      </c>
      <c r="E6" s="257" t="s">
        <v>5</v>
      </c>
      <c r="F6" s="258" t="s">
        <v>6</v>
      </c>
      <c r="G6" s="257" t="s">
        <v>5</v>
      </c>
      <c r="H6" s="258" t="s">
        <v>6</v>
      </c>
      <c r="I6" s="257" t="s">
        <v>5</v>
      </c>
      <c r="J6" s="258" t="s">
        <v>6</v>
      </c>
      <c r="K6" s="257" t="s">
        <v>5</v>
      </c>
      <c r="L6" s="258" t="s">
        <v>6</v>
      </c>
      <c r="M6" s="257" t="s">
        <v>5</v>
      </c>
      <c r="N6" s="258" t="s">
        <v>6</v>
      </c>
      <c r="O6" s="302"/>
      <c r="T6" s="83"/>
      <c r="U6" s="83"/>
    </row>
    <row r="7" spans="2:24" ht="20.100000000000001" customHeight="1" thickTop="1" x14ac:dyDescent="0.25">
      <c r="B7" s="75" t="s">
        <v>7</v>
      </c>
      <c r="C7" s="78">
        <v>18</v>
      </c>
      <c r="D7" s="76">
        <v>1.8967334035827187E-3</v>
      </c>
      <c r="E7" s="78">
        <v>19</v>
      </c>
      <c r="F7" s="76">
        <v>1.9419460343417824E-3</v>
      </c>
      <c r="G7" s="78">
        <v>20</v>
      </c>
      <c r="H7" s="76">
        <v>1.8816445573431179E-3</v>
      </c>
      <c r="I7" s="78">
        <v>21</v>
      </c>
      <c r="J7" s="76">
        <v>1.9905213270142181E-3</v>
      </c>
      <c r="K7" s="78">
        <v>367</v>
      </c>
      <c r="L7" s="76">
        <v>3.2046804051694029E-2</v>
      </c>
      <c r="M7" s="78">
        <v>15</v>
      </c>
      <c r="N7" s="76">
        <v>2.1207408454686836E-3</v>
      </c>
      <c r="O7" s="76">
        <v>-0.95912806539509532</v>
      </c>
      <c r="P7" s="296" t="s">
        <v>248</v>
      </c>
      <c r="R7" s="85"/>
      <c r="S7" s="86"/>
      <c r="T7" s="87"/>
      <c r="U7" s="83"/>
    </row>
    <row r="8" spans="2:24" ht="20.100000000000001" customHeight="1" x14ac:dyDescent="0.25">
      <c r="B8" s="75" t="s">
        <v>8</v>
      </c>
      <c r="C8" s="78">
        <v>3</v>
      </c>
      <c r="D8" s="76">
        <v>3.1612223393045309E-4</v>
      </c>
      <c r="E8" s="78">
        <v>2</v>
      </c>
      <c r="F8" s="76">
        <v>2.0441537203597711E-4</v>
      </c>
      <c r="G8" s="78">
        <v>7</v>
      </c>
      <c r="H8" s="76">
        <v>6.585755950700913E-4</v>
      </c>
      <c r="I8" s="78">
        <v>7</v>
      </c>
      <c r="J8" s="76">
        <v>6.6350710900473929E-4</v>
      </c>
      <c r="K8" s="78">
        <v>8</v>
      </c>
      <c r="L8" s="76">
        <v>6.9856793573174988E-4</v>
      </c>
      <c r="M8" s="78">
        <v>9</v>
      </c>
      <c r="N8" s="76">
        <v>1.2724445072812103E-3</v>
      </c>
      <c r="O8" s="76">
        <v>0.125</v>
      </c>
      <c r="P8" s="296" t="s">
        <v>249</v>
      </c>
      <c r="R8" s="88"/>
      <c r="S8" s="86"/>
      <c r="T8" s="87"/>
      <c r="U8" s="83"/>
    </row>
    <row r="9" spans="2:24" ht="20.100000000000001" customHeight="1" x14ac:dyDescent="0.25">
      <c r="B9" s="75" t="s">
        <v>9</v>
      </c>
      <c r="C9" s="78">
        <v>4</v>
      </c>
      <c r="D9" s="76">
        <v>4.2149631190727084E-4</v>
      </c>
      <c r="E9" s="78">
        <v>6</v>
      </c>
      <c r="F9" s="76">
        <v>6.1324611610793134E-4</v>
      </c>
      <c r="G9" s="78">
        <v>5</v>
      </c>
      <c r="H9" s="76">
        <v>4.7041113933577947E-4</v>
      </c>
      <c r="I9" s="78">
        <v>5</v>
      </c>
      <c r="J9" s="76">
        <v>4.7393364928909954E-4</v>
      </c>
      <c r="K9" s="78">
        <v>4</v>
      </c>
      <c r="L9" s="76">
        <v>3.4928396786587494E-4</v>
      </c>
      <c r="M9" s="78">
        <v>1</v>
      </c>
      <c r="N9" s="76">
        <v>1.4138272303124559E-4</v>
      </c>
      <c r="O9" s="76">
        <v>-0.75</v>
      </c>
      <c r="P9" s="296" t="s">
        <v>250</v>
      </c>
      <c r="R9" s="88"/>
      <c r="S9" s="86"/>
      <c r="T9" s="87"/>
      <c r="U9" s="83"/>
    </row>
    <row r="10" spans="2:24" ht="20.100000000000001" customHeight="1" x14ac:dyDescent="0.25">
      <c r="B10" s="75" t="s">
        <v>10</v>
      </c>
      <c r="C10" s="78">
        <v>3</v>
      </c>
      <c r="D10" s="76">
        <v>3.1612223393045309E-4</v>
      </c>
      <c r="E10" s="78">
        <v>8</v>
      </c>
      <c r="F10" s="76">
        <v>8.1766148814390845E-4</v>
      </c>
      <c r="G10" s="78">
        <v>9</v>
      </c>
      <c r="H10" s="76">
        <v>8.4674005080440302E-4</v>
      </c>
      <c r="I10" s="78">
        <v>9</v>
      </c>
      <c r="J10" s="76">
        <v>8.5308056872037915E-4</v>
      </c>
      <c r="K10" s="78">
        <v>5</v>
      </c>
      <c r="L10" s="76">
        <v>4.366049598323437E-4</v>
      </c>
      <c r="M10" s="78">
        <v>12</v>
      </c>
      <c r="N10" s="76">
        <v>1.696592676374947E-3</v>
      </c>
      <c r="O10" s="76">
        <v>1.4</v>
      </c>
      <c r="P10" s="296" t="s">
        <v>251</v>
      </c>
      <c r="R10" s="88"/>
      <c r="S10" s="86"/>
      <c r="T10" s="87"/>
      <c r="U10" s="83"/>
    </row>
    <row r="11" spans="2:24" ht="20.100000000000001" customHeight="1" x14ac:dyDescent="0.25">
      <c r="B11" s="75" t="s">
        <v>11</v>
      </c>
      <c r="C11" s="78">
        <v>35</v>
      </c>
      <c r="D11" s="76">
        <v>3.6880927291886197E-3</v>
      </c>
      <c r="E11" s="78">
        <v>51</v>
      </c>
      <c r="F11" s="76">
        <v>5.2125919869174158E-3</v>
      </c>
      <c r="G11" s="78">
        <v>55</v>
      </c>
      <c r="H11" s="76">
        <v>5.1745225326935741E-3</v>
      </c>
      <c r="I11" s="78">
        <v>45</v>
      </c>
      <c r="J11" s="76">
        <v>4.2654028436018955E-3</v>
      </c>
      <c r="K11" s="78">
        <v>47</v>
      </c>
      <c r="L11" s="76">
        <v>4.1040866224240306E-3</v>
      </c>
      <c r="M11" s="78">
        <v>25</v>
      </c>
      <c r="N11" s="76">
        <v>3.5345680757811397E-3</v>
      </c>
      <c r="O11" s="76">
        <v>-0.46808510638297873</v>
      </c>
      <c r="P11" s="296" t="s">
        <v>252</v>
      </c>
      <c r="R11" s="88"/>
      <c r="S11" s="86"/>
      <c r="T11" s="87"/>
      <c r="U11" s="83"/>
    </row>
    <row r="12" spans="2:24" ht="20.100000000000001" customHeight="1" x14ac:dyDescent="0.25">
      <c r="B12" s="75" t="s">
        <v>12</v>
      </c>
      <c r="C12" s="78">
        <v>214</v>
      </c>
      <c r="D12" s="76">
        <v>2.2550052687038989E-2</v>
      </c>
      <c r="E12" s="78">
        <v>215</v>
      </c>
      <c r="F12" s="76">
        <v>2.1974652493867538E-2</v>
      </c>
      <c r="G12" s="78">
        <v>262</v>
      </c>
      <c r="H12" s="76">
        <v>2.4649543701194845E-2</v>
      </c>
      <c r="I12" s="78">
        <v>256</v>
      </c>
      <c r="J12" s="76">
        <v>2.4265402843601895E-2</v>
      </c>
      <c r="K12" s="78">
        <v>226</v>
      </c>
      <c r="L12" s="76">
        <v>1.9734544184421936E-2</v>
      </c>
      <c r="M12" s="78">
        <v>189</v>
      </c>
      <c r="N12" s="76">
        <v>2.6721334652905417E-2</v>
      </c>
      <c r="O12" s="76">
        <v>-0.16371681415929204</v>
      </c>
      <c r="P12" s="296" t="s">
        <v>253</v>
      </c>
      <c r="R12" s="88"/>
      <c r="S12" s="86"/>
      <c r="T12" s="87"/>
      <c r="U12" s="83"/>
    </row>
    <row r="13" spans="2:24" ht="20.100000000000001" customHeight="1" x14ac:dyDescent="0.25">
      <c r="B13" s="75" t="s">
        <v>13</v>
      </c>
      <c r="C13" s="78">
        <v>818</v>
      </c>
      <c r="D13" s="76">
        <v>8.619599578503688E-2</v>
      </c>
      <c r="E13" s="78">
        <v>775</v>
      </c>
      <c r="F13" s="76">
        <v>7.9210956663941123E-2</v>
      </c>
      <c r="G13" s="78">
        <v>863</v>
      </c>
      <c r="H13" s="76">
        <v>8.1192962649355535E-2</v>
      </c>
      <c r="I13" s="78">
        <v>822</v>
      </c>
      <c r="J13" s="76">
        <v>7.7914691943127959E-2</v>
      </c>
      <c r="K13" s="78">
        <v>896</v>
      </c>
      <c r="L13" s="76">
        <v>7.823960880195599E-2</v>
      </c>
      <c r="M13" s="78">
        <v>586</v>
      </c>
      <c r="N13" s="76">
        <v>8.2850275696309914E-2</v>
      </c>
      <c r="O13" s="76">
        <v>-0.34598214285714285</v>
      </c>
      <c r="P13" s="296" t="s">
        <v>254</v>
      </c>
      <c r="R13" s="88"/>
      <c r="S13" s="86"/>
      <c r="T13" s="87"/>
      <c r="U13" s="83"/>
    </row>
    <row r="14" spans="2:24" ht="20.100000000000001" customHeight="1" x14ac:dyDescent="0.25">
      <c r="B14" s="75" t="s">
        <v>14</v>
      </c>
      <c r="C14" s="78">
        <v>2057</v>
      </c>
      <c r="D14" s="76">
        <v>0.21675447839831402</v>
      </c>
      <c r="E14" s="78">
        <v>2039</v>
      </c>
      <c r="F14" s="76">
        <v>0.20840147179067867</v>
      </c>
      <c r="G14" s="78">
        <v>2374</v>
      </c>
      <c r="H14" s="76">
        <v>0.22335120895662811</v>
      </c>
      <c r="I14" s="78">
        <v>2353</v>
      </c>
      <c r="J14" s="76">
        <v>0.22303317535545022</v>
      </c>
      <c r="K14" s="78">
        <v>2456</v>
      </c>
      <c r="L14" s="76">
        <v>0.21446035626964721</v>
      </c>
      <c r="M14" s="78">
        <v>1435</v>
      </c>
      <c r="N14" s="76">
        <v>0.20288420754983741</v>
      </c>
      <c r="O14" s="76">
        <v>-0.41571661237785018</v>
      </c>
      <c r="P14" s="296" t="s">
        <v>255</v>
      </c>
      <c r="R14" s="88"/>
      <c r="S14" s="86"/>
      <c r="T14" s="87"/>
      <c r="U14" s="83"/>
      <c r="X14" s="82"/>
    </row>
    <row r="15" spans="2:24" ht="20.100000000000001" customHeight="1" x14ac:dyDescent="0.25">
      <c r="B15" s="75" t="s">
        <v>15</v>
      </c>
      <c r="C15" s="78">
        <v>1653</v>
      </c>
      <c r="D15" s="76">
        <v>0.17418335089567966</v>
      </c>
      <c r="E15" s="78">
        <v>1693</v>
      </c>
      <c r="F15" s="76">
        <v>0.17303761242845461</v>
      </c>
      <c r="G15" s="78">
        <v>1838</v>
      </c>
      <c r="H15" s="76">
        <v>0.17292313481983254</v>
      </c>
      <c r="I15" s="78">
        <v>1864</v>
      </c>
      <c r="J15" s="76">
        <v>0.17668246445497629</v>
      </c>
      <c r="K15" s="78">
        <v>2211</v>
      </c>
      <c r="L15" s="76">
        <v>0.19306671323786237</v>
      </c>
      <c r="M15" s="78">
        <v>1136</v>
      </c>
      <c r="N15" s="76">
        <v>0.16061077336349497</v>
      </c>
      <c r="O15" s="76">
        <v>-0.48620533695160562</v>
      </c>
      <c r="P15" s="296" t="s">
        <v>256</v>
      </c>
      <c r="R15" s="88"/>
      <c r="S15" s="86"/>
      <c r="T15" s="87"/>
      <c r="U15" s="83"/>
      <c r="X15" s="82"/>
    </row>
    <row r="16" spans="2:24" ht="20.100000000000001" customHeight="1" x14ac:dyDescent="0.25">
      <c r="B16" s="75" t="s">
        <v>16</v>
      </c>
      <c r="C16" s="78">
        <v>323</v>
      </c>
      <c r="D16" s="76">
        <v>3.4035827186512116E-2</v>
      </c>
      <c r="E16" s="78">
        <v>390</v>
      </c>
      <c r="F16" s="76">
        <v>3.9860997547015532E-2</v>
      </c>
      <c r="G16" s="78">
        <v>460</v>
      </c>
      <c r="H16" s="76">
        <v>4.3277824818891711E-2</v>
      </c>
      <c r="I16" s="78">
        <v>416</v>
      </c>
      <c r="J16" s="76">
        <v>3.9431279620853084E-2</v>
      </c>
      <c r="K16" s="78">
        <v>428</v>
      </c>
      <c r="L16" s="76">
        <v>3.7373384561648619E-2</v>
      </c>
      <c r="M16" s="78">
        <v>276</v>
      </c>
      <c r="N16" s="76">
        <v>3.9021631556623783E-2</v>
      </c>
      <c r="O16" s="76">
        <v>-0.35514018691588783</v>
      </c>
      <c r="P16" s="296" t="s">
        <v>257</v>
      </c>
      <c r="R16" s="88"/>
      <c r="S16" s="86"/>
      <c r="T16" s="87"/>
      <c r="U16" s="83"/>
      <c r="X16" s="82"/>
    </row>
    <row r="17" spans="2:28" ht="20.100000000000001" customHeight="1" x14ac:dyDescent="0.25">
      <c r="B17" s="75" t="s">
        <v>17</v>
      </c>
      <c r="C17" s="78">
        <v>152</v>
      </c>
      <c r="D17" s="76">
        <v>1.6016859852476292E-2</v>
      </c>
      <c r="E17" s="78">
        <v>155</v>
      </c>
      <c r="F17" s="76">
        <v>1.5842191332788226E-2</v>
      </c>
      <c r="G17" s="78">
        <v>203</v>
      </c>
      <c r="H17" s="76">
        <v>1.9098692257032646E-2</v>
      </c>
      <c r="I17" s="78">
        <v>206</v>
      </c>
      <c r="J17" s="76">
        <v>1.9526066350710899E-2</v>
      </c>
      <c r="K17" s="78">
        <v>253</v>
      </c>
      <c r="L17" s="76">
        <v>2.2092210967516592E-2</v>
      </c>
      <c r="M17" s="78">
        <v>133</v>
      </c>
      <c r="N17" s="76">
        <v>1.8803902163155663E-2</v>
      </c>
      <c r="O17" s="76">
        <v>-0.4743083003952569</v>
      </c>
      <c r="P17" s="296" t="s">
        <v>258</v>
      </c>
      <c r="R17" s="88"/>
      <c r="S17" s="86"/>
      <c r="T17" s="87"/>
      <c r="X17" s="82"/>
    </row>
    <row r="18" spans="2:28" ht="20.100000000000001" customHeight="1" x14ac:dyDescent="0.25">
      <c r="B18" s="75" t="s">
        <v>18</v>
      </c>
      <c r="C18" s="78">
        <v>198</v>
      </c>
      <c r="D18" s="76">
        <v>2.0864067439409904E-2</v>
      </c>
      <c r="E18" s="78">
        <v>235</v>
      </c>
      <c r="F18" s="76">
        <v>2.401880621422731E-2</v>
      </c>
      <c r="G18" s="78">
        <v>224</v>
      </c>
      <c r="H18" s="76">
        <v>2.1074419042242921E-2</v>
      </c>
      <c r="I18" s="78">
        <v>245</v>
      </c>
      <c r="J18" s="76">
        <v>2.3222748815165877E-2</v>
      </c>
      <c r="K18" s="78">
        <v>280</v>
      </c>
      <c r="L18" s="76">
        <v>2.4449877750611249E-2</v>
      </c>
      <c r="M18" s="78">
        <v>191</v>
      </c>
      <c r="N18" s="76">
        <v>2.7004100098967906E-2</v>
      </c>
      <c r="O18" s="76">
        <v>-0.31785714285714284</v>
      </c>
      <c r="P18" s="296" t="s">
        <v>259</v>
      </c>
      <c r="R18" s="88"/>
      <c r="S18" s="86"/>
      <c r="T18" s="87"/>
      <c r="U18" s="83"/>
      <c r="X18" s="82"/>
    </row>
    <row r="19" spans="2:28" ht="20.100000000000001" customHeight="1" x14ac:dyDescent="0.25">
      <c r="B19" s="75" t="s">
        <v>19</v>
      </c>
      <c r="C19" s="78">
        <v>529</v>
      </c>
      <c r="D19" s="76">
        <v>5.5742887249736563E-2</v>
      </c>
      <c r="E19" s="78">
        <v>512</v>
      </c>
      <c r="F19" s="76">
        <v>5.2330335241210141E-2</v>
      </c>
      <c r="G19" s="78">
        <v>566</v>
      </c>
      <c r="H19" s="76">
        <v>5.3250540972810234E-2</v>
      </c>
      <c r="I19" s="78">
        <v>602</v>
      </c>
      <c r="J19" s="76">
        <v>5.706161137440758E-2</v>
      </c>
      <c r="K19" s="78">
        <v>559</v>
      </c>
      <c r="L19" s="76">
        <v>4.8812434509256028E-2</v>
      </c>
      <c r="M19" s="78">
        <v>404</v>
      </c>
      <c r="N19" s="76">
        <v>5.7118620104623215E-2</v>
      </c>
      <c r="O19" s="76">
        <v>-0.2772808586762075</v>
      </c>
      <c r="P19" s="296" t="s">
        <v>260</v>
      </c>
      <c r="R19" s="88"/>
      <c r="S19" s="86"/>
      <c r="T19" s="87"/>
      <c r="U19" s="83"/>
      <c r="X19" s="82"/>
    </row>
    <row r="20" spans="2:28" ht="20.100000000000001" customHeight="1" x14ac:dyDescent="0.25">
      <c r="B20" s="75" t="s">
        <v>20</v>
      </c>
      <c r="C20" s="78">
        <v>356</v>
      </c>
      <c r="D20" s="76">
        <v>3.7513171759747103E-2</v>
      </c>
      <c r="E20" s="78">
        <v>353</v>
      </c>
      <c r="F20" s="76">
        <v>3.6079313164349959E-2</v>
      </c>
      <c r="G20" s="78">
        <v>378</v>
      </c>
      <c r="H20" s="76">
        <v>3.556308213378493E-2</v>
      </c>
      <c r="I20" s="78">
        <v>442</v>
      </c>
      <c r="J20" s="76">
        <v>4.1895734597156398E-2</v>
      </c>
      <c r="K20" s="78">
        <v>385</v>
      </c>
      <c r="L20" s="76">
        <v>3.3618581907090467E-2</v>
      </c>
      <c r="M20" s="78">
        <v>326</v>
      </c>
      <c r="N20" s="76">
        <v>4.6090767708186063E-2</v>
      </c>
      <c r="O20" s="76">
        <v>-0.15324675324675324</v>
      </c>
      <c r="P20" s="296" t="s">
        <v>261</v>
      </c>
      <c r="R20" s="88"/>
      <c r="S20" s="86"/>
      <c r="T20" s="87"/>
      <c r="U20" s="83"/>
      <c r="X20" s="82"/>
    </row>
    <row r="21" spans="2:28" ht="20.100000000000001" customHeight="1" x14ac:dyDescent="0.25">
      <c r="B21" s="75" t="s">
        <v>21</v>
      </c>
      <c r="C21" s="78">
        <v>215</v>
      </c>
      <c r="D21" s="76">
        <v>2.2655426765015807E-2</v>
      </c>
      <c r="E21" s="78">
        <v>223</v>
      </c>
      <c r="F21" s="76">
        <v>2.2792313982011446E-2</v>
      </c>
      <c r="G21" s="78">
        <v>249</v>
      </c>
      <c r="H21" s="76">
        <v>2.3426474738921819E-2</v>
      </c>
      <c r="I21" s="78">
        <v>263</v>
      </c>
      <c r="J21" s="76">
        <v>2.4928909952606635E-2</v>
      </c>
      <c r="K21" s="78">
        <v>249</v>
      </c>
      <c r="L21" s="76">
        <v>2.1742926999650716E-2</v>
      </c>
      <c r="M21" s="78">
        <v>195</v>
      </c>
      <c r="N21" s="76">
        <v>2.756963099109289E-2</v>
      </c>
      <c r="O21" s="76">
        <v>-0.21686746987951808</v>
      </c>
      <c r="P21" s="296" t="s">
        <v>262</v>
      </c>
      <c r="R21" s="88"/>
      <c r="S21" s="86"/>
      <c r="T21" s="87"/>
      <c r="U21" s="83"/>
      <c r="X21" s="82"/>
    </row>
    <row r="22" spans="2:28" ht="20.100000000000001" customHeight="1" x14ac:dyDescent="0.25">
      <c r="B22" s="75" t="s">
        <v>22</v>
      </c>
      <c r="C22" s="78">
        <v>395</v>
      </c>
      <c r="D22" s="76">
        <v>4.1622760800842991E-2</v>
      </c>
      <c r="E22" s="78">
        <v>409</v>
      </c>
      <c r="F22" s="76">
        <v>4.1802943581357319E-2</v>
      </c>
      <c r="G22" s="78">
        <v>435</v>
      </c>
      <c r="H22" s="76">
        <v>4.0925769122212817E-2</v>
      </c>
      <c r="I22" s="78">
        <v>471</v>
      </c>
      <c r="J22" s="76">
        <v>4.4644549763033177E-2</v>
      </c>
      <c r="K22" s="78">
        <v>493</v>
      </c>
      <c r="L22" s="76">
        <v>4.3049249039469085E-2</v>
      </c>
      <c r="M22" s="78">
        <v>378</v>
      </c>
      <c r="N22" s="76">
        <v>5.3442669305810833E-2</v>
      </c>
      <c r="O22" s="76">
        <v>-0.23326572008113591</v>
      </c>
      <c r="P22" s="296" t="s">
        <v>263</v>
      </c>
      <c r="R22" s="88"/>
      <c r="S22" s="86"/>
      <c r="T22" s="87"/>
      <c r="U22" s="83"/>
      <c r="X22" s="82"/>
    </row>
    <row r="23" spans="2:28" ht="20.100000000000001" customHeight="1" x14ac:dyDescent="0.25">
      <c r="B23" s="75" t="s">
        <v>23</v>
      </c>
      <c r="C23" s="78">
        <v>943</v>
      </c>
      <c r="D23" s="76">
        <v>9.9367755532139099E-2</v>
      </c>
      <c r="E23" s="78">
        <v>979</v>
      </c>
      <c r="F23" s="76">
        <v>0.1000613246116108</v>
      </c>
      <c r="G23" s="78">
        <v>1013</v>
      </c>
      <c r="H23" s="76">
        <v>9.5305296829428926E-2</v>
      </c>
      <c r="I23" s="78">
        <v>981</v>
      </c>
      <c r="J23" s="76">
        <v>9.2985781990521321E-2</v>
      </c>
      <c r="K23" s="78">
        <v>1020</v>
      </c>
      <c r="L23" s="76">
        <v>8.9067411805798108E-2</v>
      </c>
      <c r="M23" s="78">
        <v>658</v>
      </c>
      <c r="N23" s="76">
        <v>9.3029831754559589E-2</v>
      </c>
      <c r="O23" s="76">
        <v>-0.35490196078431374</v>
      </c>
      <c r="P23" s="296" t="s">
        <v>264</v>
      </c>
      <c r="R23" s="88"/>
      <c r="S23" s="86"/>
      <c r="T23" s="87"/>
      <c r="U23" s="83"/>
      <c r="X23" s="82"/>
    </row>
    <row r="24" spans="2:28" ht="20.100000000000001" customHeight="1" x14ac:dyDescent="0.25">
      <c r="B24" s="75" t="s">
        <v>24</v>
      </c>
      <c r="C24" s="78">
        <v>750</v>
      </c>
      <c r="D24" s="76">
        <v>7.9030558482613283E-2</v>
      </c>
      <c r="E24" s="78">
        <v>703</v>
      </c>
      <c r="F24" s="76">
        <v>7.1852003270645948E-2</v>
      </c>
      <c r="G24" s="78">
        <v>800</v>
      </c>
      <c r="H24" s="76">
        <v>7.5265782293724715E-2</v>
      </c>
      <c r="I24" s="78">
        <v>752</v>
      </c>
      <c r="J24" s="76">
        <v>7.1279620853080566E-2</v>
      </c>
      <c r="K24" s="78">
        <v>677</v>
      </c>
      <c r="L24" s="76">
        <v>5.9116311561299338E-2</v>
      </c>
      <c r="M24" s="78">
        <v>471</v>
      </c>
      <c r="N24" s="76">
        <v>6.6591262547716676E-2</v>
      </c>
      <c r="O24" s="76">
        <v>-0.30428360413589367</v>
      </c>
      <c r="P24" s="296" t="s">
        <v>265</v>
      </c>
      <c r="R24" s="88"/>
      <c r="S24" s="86"/>
      <c r="T24" s="87"/>
      <c r="U24" s="83"/>
    </row>
    <row r="25" spans="2:28" ht="20.100000000000001" customHeight="1" x14ac:dyDescent="0.25">
      <c r="B25" s="75" t="s">
        <v>25</v>
      </c>
      <c r="C25" s="78">
        <v>318</v>
      </c>
      <c r="D25" s="76">
        <v>3.3508956796628027E-2</v>
      </c>
      <c r="E25" s="78">
        <v>332</v>
      </c>
      <c r="F25" s="76">
        <v>3.3932951757972202E-2</v>
      </c>
      <c r="G25" s="78">
        <v>365</v>
      </c>
      <c r="H25" s="76">
        <v>3.4340013171511904E-2</v>
      </c>
      <c r="I25" s="78">
        <v>338</v>
      </c>
      <c r="J25" s="76">
        <v>3.2037914691943128E-2</v>
      </c>
      <c r="K25" s="78">
        <v>315</v>
      </c>
      <c r="L25" s="76">
        <v>2.7506112469437651E-2</v>
      </c>
      <c r="M25" s="78">
        <v>248</v>
      </c>
      <c r="N25" s="76">
        <v>3.5062915311748905E-2</v>
      </c>
      <c r="O25" s="76">
        <v>-0.21269841269841269</v>
      </c>
      <c r="P25" s="296" t="s">
        <v>266</v>
      </c>
      <c r="R25" s="88"/>
      <c r="S25" s="86"/>
      <c r="T25" s="87"/>
      <c r="U25" s="83"/>
    </row>
    <row r="26" spans="2:28" ht="20.100000000000001" customHeight="1" x14ac:dyDescent="0.25">
      <c r="B26" s="75" t="s">
        <v>26</v>
      </c>
      <c r="C26" s="78">
        <v>134</v>
      </c>
      <c r="D26" s="76">
        <v>1.4120126448893572E-2</v>
      </c>
      <c r="E26" s="78">
        <v>128</v>
      </c>
      <c r="F26" s="76">
        <v>1.3082583810302535E-2</v>
      </c>
      <c r="G26" s="78">
        <v>152</v>
      </c>
      <c r="H26" s="76">
        <v>1.4300498635807696E-2</v>
      </c>
      <c r="I26" s="78">
        <v>142</v>
      </c>
      <c r="J26" s="76">
        <v>1.3459715639810426E-2</v>
      </c>
      <c r="K26" s="78">
        <v>161</v>
      </c>
      <c r="L26" s="76">
        <v>1.4058679706601468E-2</v>
      </c>
      <c r="M26" s="78">
        <v>105</v>
      </c>
      <c r="N26" s="76">
        <v>1.4845185918280787E-2</v>
      </c>
      <c r="O26" s="76">
        <v>-0.34782608695652173</v>
      </c>
      <c r="P26" s="296" t="s">
        <v>267</v>
      </c>
      <c r="R26" s="88"/>
      <c r="S26" s="86"/>
      <c r="T26" s="87"/>
      <c r="U26" s="83"/>
    </row>
    <row r="27" spans="2:28" ht="20.100000000000001" customHeight="1" x14ac:dyDescent="0.25">
      <c r="B27" s="75" t="s">
        <v>27</v>
      </c>
      <c r="C27" s="78">
        <v>99</v>
      </c>
      <c r="D27" s="76">
        <v>1.0432033719704952E-2</v>
      </c>
      <c r="E27" s="78">
        <v>78</v>
      </c>
      <c r="F27" s="76">
        <v>7.9721995094031075E-3</v>
      </c>
      <c r="G27" s="78">
        <v>79</v>
      </c>
      <c r="H27" s="76">
        <v>7.4324960015053161E-3</v>
      </c>
      <c r="I27" s="78">
        <v>79</v>
      </c>
      <c r="J27" s="76">
        <v>7.4881516587677723E-3</v>
      </c>
      <c r="K27" s="78">
        <v>91</v>
      </c>
      <c r="L27" s="76">
        <v>7.9462102689486554E-3</v>
      </c>
      <c r="M27" s="78">
        <v>86</v>
      </c>
      <c r="N27" s="76">
        <v>1.215891418068712E-2</v>
      </c>
      <c r="O27" s="76">
        <v>-5.4945054945054944E-2</v>
      </c>
      <c r="P27" s="296" t="s">
        <v>268</v>
      </c>
      <c r="R27" s="88"/>
      <c r="S27" s="86"/>
      <c r="T27" s="87"/>
      <c r="U27" s="83"/>
    </row>
    <row r="28" spans="2:28" ht="20.100000000000001" customHeight="1" x14ac:dyDescent="0.25">
      <c r="B28" s="75" t="s">
        <v>28</v>
      </c>
      <c r="C28" s="78">
        <v>91</v>
      </c>
      <c r="D28" s="76">
        <v>9.5890410958904115E-3</v>
      </c>
      <c r="E28" s="78">
        <v>72</v>
      </c>
      <c r="F28" s="76">
        <v>7.3589533932951756E-3</v>
      </c>
      <c r="G28" s="78">
        <v>90</v>
      </c>
      <c r="H28" s="76">
        <v>8.4674005080440304E-3</v>
      </c>
      <c r="I28" s="78">
        <v>86</v>
      </c>
      <c r="J28" s="76">
        <v>8.1516587677725114E-3</v>
      </c>
      <c r="K28" s="78">
        <v>69</v>
      </c>
      <c r="L28" s="76">
        <v>6.025148445686343E-3</v>
      </c>
      <c r="M28" s="78">
        <v>67</v>
      </c>
      <c r="N28" s="76">
        <v>9.4726424430934542E-3</v>
      </c>
      <c r="O28" s="76">
        <v>-2.8985507246376812E-2</v>
      </c>
      <c r="P28" s="296" t="s">
        <v>269</v>
      </c>
      <c r="R28" s="88"/>
      <c r="S28" s="86"/>
      <c r="T28" s="87"/>
      <c r="U28" s="83"/>
      <c r="AB28" s="82"/>
    </row>
    <row r="29" spans="2:28" ht="20.100000000000001" customHeight="1" x14ac:dyDescent="0.25">
      <c r="B29" s="75" t="s">
        <v>29</v>
      </c>
      <c r="C29" s="78">
        <v>68</v>
      </c>
      <c r="D29" s="76">
        <v>7.1654373024236037E-3</v>
      </c>
      <c r="E29" s="78">
        <v>61</v>
      </c>
      <c r="F29" s="76">
        <v>6.2346688470973017E-3</v>
      </c>
      <c r="G29" s="78">
        <v>80</v>
      </c>
      <c r="H29" s="76">
        <v>7.5265782293724715E-3</v>
      </c>
      <c r="I29" s="78">
        <v>70</v>
      </c>
      <c r="J29" s="76">
        <v>6.6350710900473934E-3</v>
      </c>
      <c r="K29" s="78">
        <v>84</v>
      </c>
      <c r="L29" s="76">
        <v>7.3349633251833741E-3</v>
      </c>
      <c r="M29" s="78">
        <v>56</v>
      </c>
      <c r="N29" s="76">
        <v>7.9174324897497532E-3</v>
      </c>
      <c r="O29" s="76">
        <v>-0.33333333333333331</v>
      </c>
      <c r="P29" s="296" t="s">
        <v>270</v>
      </c>
      <c r="R29" s="88"/>
      <c r="S29" s="86"/>
      <c r="T29" s="87"/>
      <c r="U29" s="83"/>
    </row>
    <row r="30" spans="2:28" ht="20.100000000000001" customHeight="1" x14ac:dyDescent="0.25">
      <c r="B30" s="75" t="s">
        <v>30</v>
      </c>
      <c r="C30" s="78">
        <v>20</v>
      </c>
      <c r="D30" s="76">
        <v>2.1074815595363539E-3</v>
      </c>
      <c r="E30" s="78">
        <v>30</v>
      </c>
      <c r="F30" s="76">
        <v>3.0662305805396568E-3</v>
      </c>
      <c r="G30" s="78">
        <v>32</v>
      </c>
      <c r="H30" s="76">
        <v>3.0106312917489884E-3</v>
      </c>
      <c r="I30" s="78">
        <v>25</v>
      </c>
      <c r="J30" s="76">
        <v>2.3696682464454978E-3</v>
      </c>
      <c r="K30" s="78">
        <v>20</v>
      </c>
      <c r="L30" s="76">
        <v>1.7464198393293748E-3</v>
      </c>
      <c r="M30" s="78">
        <v>15</v>
      </c>
      <c r="N30" s="76">
        <v>2.1207408454686836E-3</v>
      </c>
      <c r="O30" s="76">
        <v>-0.25</v>
      </c>
      <c r="P30" s="296" t="s">
        <v>271</v>
      </c>
      <c r="R30" s="88"/>
      <c r="S30" s="86"/>
      <c r="T30" s="87"/>
      <c r="U30" s="83"/>
    </row>
    <row r="31" spans="2:28" ht="20.100000000000001" customHeight="1" thickBot="1" x14ac:dyDescent="0.3">
      <c r="B31" s="77" t="s">
        <v>31</v>
      </c>
      <c r="C31" s="79">
        <v>94</v>
      </c>
      <c r="D31" s="76">
        <v>9.9051633298208649E-3</v>
      </c>
      <c r="E31" s="79">
        <v>316</v>
      </c>
      <c r="F31" s="70">
        <v>3.2297628781684386E-2</v>
      </c>
      <c r="G31" s="79">
        <v>70</v>
      </c>
      <c r="H31" s="70">
        <v>6.5857559507009125E-3</v>
      </c>
      <c r="I31" s="78">
        <v>50</v>
      </c>
      <c r="J31" s="70">
        <v>4.7393364928909956E-3</v>
      </c>
      <c r="K31" s="78">
        <v>148</v>
      </c>
      <c r="L31" s="70">
        <v>1.2923506811037374E-2</v>
      </c>
      <c r="M31" s="78">
        <v>56</v>
      </c>
      <c r="N31" s="70">
        <v>7.9174324897497532E-3</v>
      </c>
      <c r="O31" s="70">
        <v>-0.6216216216216216</v>
      </c>
      <c r="P31" s="296" t="s">
        <v>31</v>
      </c>
      <c r="R31" s="88"/>
      <c r="S31" s="86"/>
      <c r="T31" s="87"/>
      <c r="U31" s="83"/>
    </row>
    <row r="32" spans="2:28" ht="20.100000000000001" customHeight="1" thickTop="1" thickBot="1" x14ac:dyDescent="0.3">
      <c r="B32" s="80" t="s">
        <v>32</v>
      </c>
      <c r="C32" s="72">
        <v>9490</v>
      </c>
      <c r="D32" s="71">
        <v>0.99999999999999989</v>
      </c>
      <c r="E32" s="72">
        <v>9784</v>
      </c>
      <c r="F32" s="73">
        <v>0.99999999999999989</v>
      </c>
      <c r="G32" s="72">
        <v>10629</v>
      </c>
      <c r="H32" s="71">
        <v>1</v>
      </c>
      <c r="I32" s="72">
        <v>10550</v>
      </c>
      <c r="J32" s="73">
        <v>1</v>
      </c>
      <c r="K32" s="72">
        <v>11452</v>
      </c>
      <c r="L32" s="73">
        <v>1</v>
      </c>
      <c r="M32" s="72">
        <v>7073</v>
      </c>
      <c r="N32" s="73">
        <v>0.99999999999999989</v>
      </c>
      <c r="O32" s="74">
        <v>-0.38237862382116661</v>
      </c>
      <c r="P32" s="297" t="s">
        <v>54</v>
      </c>
      <c r="R32" s="85"/>
      <c r="S32" s="86"/>
      <c r="T32" s="89"/>
      <c r="X32" s="82"/>
      <c r="Y32" s="83"/>
    </row>
    <row r="33" spans="3:20" s="81" customFormat="1" ht="15.75" thickTop="1" x14ac:dyDescent="0.25">
      <c r="C33" s="82"/>
      <c r="P33" s="295"/>
      <c r="S33" s="82"/>
      <c r="T33" s="83"/>
    </row>
    <row r="34" spans="3:20" s="81" customFormat="1" x14ac:dyDescent="0.25">
      <c r="C34" s="82"/>
      <c r="E34" s="82"/>
      <c r="P34" s="295"/>
    </row>
    <row r="35" spans="3:20" s="81" customFormat="1" x14ac:dyDescent="0.25">
      <c r="P35" s="295"/>
      <c r="S35" s="90"/>
    </row>
    <row r="36" spans="3:20" s="81" customFormat="1" x14ac:dyDescent="0.25">
      <c r="P36" s="295"/>
    </row>
    <row r="37" spans="3:20" s="81" customFormat="1" x14ac:dyDescent="0.25">
      <c r="J37" s="91"/>
      <c r="L37" s="91"/>
      <c r="N37" s="91"/>
      <c r="P37" s="295"/>
    </row>
    <row r="38" spans="3:20" s="81" customFormat="1" x14ac:dyDescent="0.25">
      <c r="P38" s="295"/>
    </row>
    <row r="39" spans="3:20" s="81" customFormat="1" x14ac:dyDescent="0.25">
      <c r="P39" s="295"/>
    </row>
    <row r="40" spans="3:20" s="81" customFormat="1" x14ac:dyDescent="0.25">
      <c r="P40" s="295"/>
    </row>
    <row r="41" spans="3:20" s="81" customFormat="1" x14ac:dyDescent="0.25">
      <c r="P41" s="295"/>
    </row>
    <row r="42" spans="3:20" s="81" customFormat="1" x14ac:dyDescent="0.25">
      <c r="P42" s="295"/>
    </row>
    <row r="43" spans="3:20" s="81" customFormat="1" x14ac:dyDescent="0.25">
      <c r="P43" s="295"/>
    </row>
    <row r="44" spans="3:20" s="81" customFormat="1" x14ac:dyDescent="0.25">
      <c r="P44" s="295"/>
    </row>
    <row r="45" spans="3:20" s="81" customFormat="1" x14ac:dyDescent="0.25">
      <c r="P45" s="295"/>
    </row>
    <row r="46" spans="3:20" s="81" customFormat="1" x14ac:dyDescent="0.25">
      <c r="P46" s="295"/>
    </row>
    <row r="47" spans="3:20" s="81" customFormat="1" x14ac:dyDescent="0.25">
      <c r="P47" s="295"/>
    </row>
    <row r="48" spans="3:20" s="81" customFormat="1" x14ac:dyDescent="0.25">
      <c r="P48" s="295"/>
    </row>
    <row r="49" spans="16:16" s="81" customFormat="1" x14ac:dyDescent="0.25">
      <c r="P49" s="295"/>
    </row>
    <row r="50" spans="16:16" s="81" customFormat="1" x14ac:dyDescent="0.25">
      <c r="P50" s="295"/>
    </row>
    <row r="51" spans="16:16" s="81" customFormat="1" x14ac:dyDescent="0.25">
      <c r="P51" s="295"/>
    </row>
    <row r="52" spans="16:16" s="81" customFormat="1" x14ac:dyDescent="0.25">
      <c r="P52" s="295"/>
    </row>
    <row r="53" spans="16:16" s="81" customFormat="1" x14ac:dyDescent="0.25">
      <c r="P53" s="295"/>
    </row>
    <row r="54" spans="16:16" s="81" customFormat="1" x14ac:dyDescent="0.25">
      <c r="P54" s="295"/>
    </row>
    <row r="55" spans="16:16" s="81" customFormat="1" x14ac:dyDescent="0.25">
      <c r="P55" s="295"/>
    </row>
    <row r="56" spans="16:16" s="81" customFormat="1" x14ac:dyDescent="0.25">
      <c r="P56" s="295"/>
    </row>
    <row r="57" spans="16:16" s="81" customFormat="1" x14ac:dyDescent="0.25">
      <c r="P57" s="295"/>
    </row>
    <row r="58" spans="16:16" s="81" customFormat="1" x14ac:dyDescent="0.25">
      <c r="P58" s="295"/>
    </row>
    <row r="59" spans="16:16" s="81" customFormat="1" x14ac:dyDescent="0.25">
      <c r="P59" s="295"/>
    </row>
    <row r="60" spans="16:16" s="81" customFormat="1" x14ac:dyDescent="0.25">
      <c r="P60" s="295"/>
    </row>
    <row r="61" spans="16:16" s="81" customFormat="1" x14ac:dyDescent="0.25">
      <c r="P61" s="295"/>
    </row>
    <row r="62" spans="16:16" s="81" customFormat="1" x14ac:dyDescent="0.25">
      <c r="P62" s="295"/>
    </row>
    <row r="63" spans="16:16" s="81" customFormat="1" x14ac:dyDescent="0.25">
      <c r="P63" s="295"/>
    </row>
    <row r="64" spans="16:16" s="81" customFormat="1" x14ac:dyDescent="0.25">
      <c r="P64" s="295"/>
    </row>
    <row r="65" spans="16:16" s="81" customFormat="1" x14ac:dyDescent="0.25">
      <c r="P65" s="295"/>
    </row>
  </sheetData>
  <mergeCells count="11">
    <mergeCell ref="E5:F5"/>
    <mergeCell ref="O4:O6"/>
    <mergeCell ref="B2:O2"/>
    <mergeCell ref="B3:O3"/>
    <mergeCell ref="B4:B6"/>
    <mergeCell ref="C4:N4"/>
    <mergeCell ref="C5:D5"/>
    <mergeCell ref="M5:N5"/>
    <mergeCell ref="G5:H5"/>
    <mergeCell ref="I5:J5"/>
    <mergeCell ref="K5:L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B1:M22"/>
  <sheetViews>
    <sheetView zoomScale="80" zoomScaleNormal="80" workbookViewId="0">
      <selection activeCell="C6" sqref="C6:L18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12" width="12.5703125" style="81" customWidth="1"/>
    <col min="13" max="13" width="9.140625" style="295"/>
    <col min="14" max="16384" width="9.140625" style="81"/>
  </cols>
  <sheetData>
    <row r="1" spans="2:13" ht="15.75" thickBot="1" x14ac:dyDescent="0.3"/>
    <row r="2" spans="2:13" ht="25.35" customHeight="1" thickTop="1" thickBot="1" x14ac:dyDescent="0.3">
      <c r="B2" s="321" t="s">
        <v>321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2:13" ht="25.35" customHeight="1" thickTop="1" thickBot="1" x14ac:dyDescent="0.3">
      <c r="B3" s="324" t="s">
        <v>89</v>
      </c>
      <c r="C3" s="328" t="s">
        <v>33</v>
      </c>
      <c r="D3" s="328"/>
      <c r="E3" s="328"/>
      <c r="F3" s="328"/>
      <c r="G3" s="328"/>
      <c r="H3" s="328"/>
      <c r="I3" s="328"/>
      <c r="J3" s="328"/>
      <c r="K3" s="330" t="s">
        <v>32</v>
      </c>
      <c r="L3" s="331"/>
    </row>
    <row r="4" spans="2:13" ht="25.35" customHeight="1" thickTop="1" x14ac:dyDescent="0.25">
      <c r="B4" s="325"/>
      <c r="C4" s="351" t="s">
        <v>34</v>
      </c>
      <c r="D4" s="352"/>
      <c r="E4" s="353" t="s">
        <v>198</v>
      </c>
      <c r="F4" s="352"/>
      <c r="G4" s="353" t="s">
        <v>53</v>
      </c>
      <c r="H4" s="352"/>
      <c r="I4" s="354" t="s">
        <v>35</v>
      </c>
      <c r="J4" s="386"/>
      <c r="K4" s="332"/>
      <c r="L4" s="333"/>
    </row>
    <row r="5" spans="2:13" ht="25.35" customHeight="1" thickBot="1" x14ac:dyDescent="0.3">
      <c r="B5" s="378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9" t="s">
        <v>6</v>
      </c>
      <c r="K5" s="266" t="s">
        <v>5</v>
      </c>
      <c r="L5" s="270" t="s">
        <v>6</v>
      </c>
    </row>
    <row r="6" spans="2:13" ht="20.100000000000001" customHeight="1" thickTop="1" x14ac:dyDescent="0.25">
      <c r="B6" s="171" t="s">
        <v>90</v>
      </c>
      <c r="C6" s="114">
        <v>340</v>
      </c>
      <c r="D6" s="159">
        <v>0.16840019811788015</v>
      </c>
      <c r="E6" s="116">
        <v>790</v>
      </c>
      <c r="F6" s="159">
        <v>0.1662807829930541</v>
      </c>
      <c r="G6" s="116">
        <v>61</v>
      </c>
      <c r="H6" s="159">
        <v>0.2053872053872054</v>
      </c>
      <c r="I6" s="116">
        <v>1</v>
      </c>
      <c r="J6" s="160">
        <v>0.16666666666666666</v>
      </c>
      <c r="K6" s="122">
        <v>1192</v>
      </c>
      <c r="L6" s="161">
        <v>0.16852820585324474</v>
      </c>
      <c r="M6" s="295" t="s">
        <v>172</v>
      </c>
    </row>
    <row r="7" spans="2:13" ht="20.100000000000001" customHeight="1" x14ac:dyDescent="0.25">
      <c r="B7" s="171" t="s">
        <v>91</v>
      </c>
      <c r="C7" s="114">
        <v>223</v>
      </c>
      <c r="D7" s="159">
        <v>0.1104507181773155</v>
      </c>
      <c r="E7" s="116">
        <v>612</v>
      </c>
      <c r="F7" s="159">
        <v>0.12881498631866975</v>
      </c>
      <c r="G7" s="116">
        <v>28</v>
      </c>
      <c r="H7" s="159">
        <v>9.4276094276094277E-2</v>
      </c>
      <c r="I7" s="116">
        <v>1</v>
      </c>
      <c r="J7" s="160">
        <v>0.16666666666666666</v>
      </c>
      <c r="K7" s="122">
        <v>864</v>
      </c>
      <c r="L7" s="161">
        <v>0.12215467269899619</v>
      </c>
      <c r="M7" s="295" t="s">
        <v>173</v>
      </c>
    </row>
    <row r="8" spans="2:13" ht="20.100000000000001" customHeight="1" x14ac:dyDescent="0.25">
      <c r="B8" s="171" t="s">
        <v>92</v>
      </c>
      <c r="C8" s="114">
        <v>160</v>
      </c>
      <c r="D8" s="159">
        <v>7.9247152055473002E-2</v>
      </c>
      <c r="E8" s="116">
        <v>348</v>
      </c>
      <c r="F8" s="159">
        <v>7.3247737318459266E-2</v>
      </c>
      <c r="G8" s="116">
        <v>20</v>
      </c>
      <c r="H8" s="159">
        <v>6.7340067340067339E-2</v>
      </c>
      <c r="I8" s="116">
        <v>1</v>
      </c>
      <c r="J8" s="160">
        <v>0.16666666666666666</v>
      </c>
      <c r="K8" s="122">
        <v>529</v>
      </c>
      <c r="L8" s="161">
        <v>7.4791460483528915E-2</v>
      </c>
      <c r="M8" s="295" t="s">
        <v>174</v>
      </c>
    </row>
    <row r="9" spans="2:13" ht="20.100000000000001" customHeight="1" x14ac:dyDescent="0.25">
      <c r="B9" s="171" t="s">
        <v>93</v>
      </c>
      <c r="C9" s="114">
        <v>45</v>
      </c>
      <c r="D9" s="159">
        <v>2.2288261515601784E-2</v>
      </c>
      <c r="E9" s="116">
        <v>150</v>
      </c>
      <c r="F9" s="159">
        <v>3.157230056830141E-2</v>
      </c>
      <c r="G9" s="116">
        <v>4</v>
      </c>
      <c r="H9" s="159">
        <v>1.3468013468013467E-2</v>
      </c>
      <c r="I9" s="116">
        <v>0</v>
      </c>
      <c r="J9" s="160">
        <v>0</v>
      </c>
      <c r="K9" s="122">
        <v>199</v>
      </c>
      <c r="L9" s="161">
        <v>2.8135161883217869E-2</v>
      </c>
      <c r="M9" s="295" t="s">
        <v>175</v>
      </c>
    </row>
    <row r="10" spans="2:13" ht="20.100000000000001" customHeight="1" x14ac:dyDescent="0.25">
      <c r="B10" s="171" t="s">
        <v>94</v>
      </c>
      <c r="C10" s="114">
        <v>101</v>
      </c>
      <c r="D10" s="159">
        <v>5.0024764735017338E-2</v>
      </c>
      <c r="E10" s="116">
        <v>232</v>
      </c>
      <c r="F10" s="159">
        <v>4.8831824878972849E-2</v>
      </c>
      <c r="G10" s="116">
        <v>19</v>
      </c>
      <c r="H10" s="159">
        <v>6.3973063973063973E-2</v>
      </c>
      <c r="I10" s="116">
        <v>1</v>
      </c>
      <c r="J10" s="160">
        <v>0.16666666666666666</v>
      </c>
      <c r="K10" s="122">
        <v>353</v>
      </c>
      <c r="L10" s="161">
        <v>4.9908101230029693E-2</v>
      </c>
      <c r="M10" s="295" t="s">
        <v>176</v>
      </c>
    </row>
    <row r="11" spans="2:13" ht="20.100000000000001" customHeight="1" x14ac:dyDescent="0.25">
      <c r="B11" s="171" t="s">
        <v>95</v>
      </c>
      <c r="C11" s="114">
        <v>181</v>
      </c>
      <c r="D11" s="159">
        <v>8.9648340762753839E-2</v>
      </c>
      <c r="E11" s="116">
        <v>385</v>
      </c>
      <c r="F11" s="159">
        <v>8.1035571458640293E-2</v>
      </c>
      <c r="G11" s="116">
        <v>16</v>
      </c>
      <c r="H11" s="159">
        <v>5.387205387205387E-2</v>
      </c>
      <c r="I11" s="116">
        <v>1</v>
      </c>
      <c r="J11" s="160">
        <v>0.16666666666666666</v>
      </c>
      <c r="K11" s="122">
        <v>583</v>
      </c>
      <c r="L11" s="161">
        <v>8.2426127527216175E-2</v>
      </c>
      <c r="M11" s="295" t="s">
        <v>177</v>
      </c>
    </row>
    <row r="12" spans="2:13" ht="20.100000000000001" customHeight="1" x14ac:dyDescent="0.25">
      <c r="B12" s="171" t="s">
        <v>96</v>
      </c>
      <c r="C12" s="114">
        <v>85</v>
      </c>
      <c r="D12" s="159">
        <v>4.2100049529470038E-2</v>
      </c>
      <c r="E12" s="116">
        <v>257</v>
      </c>
      <c r="F12" s="159">
        <v>5.4093874973689747E-2</v>
      </c>
      <c r="G12" s="116">
        <v>20</v>
      </c>
      <c r="H12" s="159">
        <v>6.7340067340067339E-2</v>
      </c>
      <c r="I12" s="116">
        <v>0</v>
      </c>
      <c r="J12" s="160">
        <v>0</v>
      </c>
      <c r="K12" s="122">
        <v>362</v>
      </c>
      <c r="L12" s="161">
        <v>5.1180545737310901E-2</v>
      </c>
      <c r="M12" s="295" t="s">
        <v>178</v>
      </c>
    </row>
    <row r="13" spans="2:13" ht="20.100000000000001" customHeight="1" x14ac:dyDescent="0.25">
      <c r="B13" s="171" t="s">
        <v>97</v>
      </c>
      <c r="C13" s="114">
        <v>112</v>
      </c>
      <c r="D13" s="159">
        <v>5.5473006438831102E-2</v>
      </c>
      <c r="E13" s="116">
        <v>255</v>
      </c>
      <c r="F13" s="159">
        <v>5.3672910966112396E-2</v>
      </c>
      <c r="G13" s="116">
        <v>19</v>
      </c>
      <c r="H13" s="159">
        <v>6.3973063973063973E-2</v>
      </c>
      <c r="I13" s="116">
        <v>1</v>
      </c>
      <c r="J13" s="160">
        <v>0.16666666666666666</v>
      </c>
      <c r="K13" s="122">
        <v>387</v>
      </c>
      <c r="L13" s="161">
        <v>5.4715113813092041E-2</v>
      </c>
      <c r="M13" s="295" t="s">
        <v>179</v>
      </c>
    </row>
    <row r="14" spans="2:13" ht="20.100000000000001" customHeight="1" x14ac:dyDescent="0.25">
      <c r="B14" s="171" t="s">
        <v>98</v>
      </c>
      <c r="C14" s="114">
        <v>251</v>
      </c>
      <c r="D14" s="159">
        <v>0.12431896978702328</v>
      </c>
      <c r="E14" s="116">
        <v>583</v>
      </c>
      <c r="F14" s="159">
        <v>0.12271100820879814</v>
      </c>
      <c r="G14" s="116">
        <v>33</v>
      </c>
      <c r="H14" s="159">
        <v>0.1111111111111111</v>
      </c>
      <c r="I14" s="116">
        <v>0</v>
      </c>
      <c r="J14" s="160">
        <v>0</v>
      </c>
      <c r="K14" s="122">
        <v>867</v>
      </c>
      <c r="L14" s="161">
        <v>0.12257882086808992</v>
      </c>
      <c r="M14" s="295" t="s">
        <v>180</v>
      </c>
    </row>
    <row r="15" spans="2:13" ht="20.100000000000001" customHeight="1" x14ac:dyDescent="0.25">
      <c r="B15" s="171" t="s">
        <v>99</v>
      </c>
      <c r="C15" s="114">
        <v>244</v>
      </c>
      <c r="D15" s="159">
        <v>0.12085190688459634</v>
      </c>
      <c r="E15" s="116">
        <v>464</v>
      </c>
      <c r="F15" s="159">
        <v>9.7663649757945697E-2</v>
      </c>
      <c r="G15" s="116">
        <v>29</v>
      </c>
      <c r="H15" s="159">
        <v>9.7643097643097643E-2</v>
      </c>
      <c r="I15" s="116">
        <v>0</v>
      </c>
      <c r="J15" s="160">
        <v>0</v>
      </c>
      <c r="K15" s="122">
        <v>737</v>
      </c>
      <c r="L15" s="161">
        <v>0.104199066874028</v>
      </c>
      <c r="M15" s="295" t="s">
        <v>181</v>
      </c>
    </row>
    <row r="16" spans="2:13" ht="20.100000000000001" customHeight="1" x14ac:dyDescent="0.25">
      <c r="B16" s="171" t="s">
        <v>100</v>
      </c>
      <c r="C16" s="114">
        <v>113</v>
      </c>
      <c r="D16" s="159">
        <v>5.5968301139177813E-2</v>
      </c>
      <c r="E16" s="116">
        <v>297</v>
      </c>
      <c r="F16" s="159">
        <v>6.2513155125236794E-2</v>
      </c>
      <c r="G16" s="116">
        <v>22</v>
      </c>
      <c r="H16" s="159">
        <v>7.407407407407407E-2</v>
      </c>
      <c r="I16" s="116">
        <v>0</v>
      </c>
      <c r="J16" s="160">
        <v>0</v>
      </c>
      <c r="K16" s="122">
        <v>432</v>
      </c>
      <c r="L16" s="161">
        <v>6.1077336349498093E-2</v>
      </c>
      <c r="M16" s="295" t="s">
        <v>182</v>
      </c>
    </row>
    <row r="17" spans="2:13" ht="20.100000000000001" customHeight="1" thickBot="1" x14ac:dyDescent="0.3">
      <c r="B17" s="171" t="s">
        <v>101</v>
      </c>
      <c r="C17" s="114">
        <v>164</v>
      </c>
      <c r="D17" s="159">
        <v>8.1228330856859834E-2</v>
      </c>
      <c r="E17" s="116">
        <v>378</v>
      </c>
      <c r="F17" s="159">
        <v>7.956219743211955E-2</v>
      </c>
      <c r="G17" s="116">
        <v>26</v>
      </c>
      <c r="H17" s="159">
        <v>8.7542087542087546E-2</v>
      </c>
      <c r="I17" s="116">
        <v>0</v>
      </c>
      <c r="J17" s="160">
        <v>0</v>
      </c>
      <c r="K17" s="122">
        <v>568</v>
      </c>
      <c r="L17" s="161">
        <v>8.0305386681747484E-2</v>
      </c>
      <c r="M17" s="295" t="s">
        <v>183</v>
      </c>
    </row>
    <row r="18" spans="2:13" ht="20.100000000000001" customHeight="1" thickTop="1" thickBot="1" x14ac:dyDescent="0.3">
      <c r="B18" s="128" t="s">
        <v>32</v>
      </c>
      <c r="C18" s="131">
        <v>2019</v>
      </c>
      <c r="D18" s="162">
        <v>1</v>
      </c>
      <c r="E18" s="133">
        <v>4751</v>
      </c>
      <c r="F18" s="162">
        <v>1</v>
      </c>
      <c r="G18" s="133">
        <v>297</v>
      </c>
      <c r="H18" s="162">
        <v>1</v>
      </c>
      <c r="I18" s="133">
        <v>6</v>
      </c>
      <c r="J18" s="157">
        <v>0.99999999999999989</v>
      </c>
      <c r="K18" s="131">
        <v>7073</v>
      </c>
      <c r="L18" s="163">
        <v>1</v>
      </c>
      <c r="M18" s="295" t="s">
        <v>54</v>
      </c>
    </row>
    <row r="19" spans="2:13" ht="16.5" thickTop="1" thickBot="1" x14ac:dyDescent="0.3">
      <c r="B19" s="92"/>
      <c r="C19" s="93"/>
      <c r="D19" s="94"/>
      <c r="E19" s="93"/>
      <c r="F19" s="94"/>
      <c r="G19" s="93"/>
      <c r="H19" s="94"/>
      <c r="I19" s="93"/>
      <c r="J19" s="94"/>
      <c r="K19" s="93"/>
      <c r="L19" s="94"/>
    </row>
    <row r="20" spans="2:13" ht="15.75" thickTop="1" x14ac:dyDescent="0.25">
      <c r="B20" s="164" t="s">
        <v>36</v>
      </c>
      <c r="C20" s="165"/>
      <c r="D20" s="165"/>
      <c r="E20" s="126"/>
      <c r="F20" s="97"/>
      <c r="G20" s="97"/>
      <c r="H20" s="97"/>
      <c r="I20" s="97"/>
      <c r="J20" s="97"/>
      <c r="K20" s="208"/>
      <c r="L20" s="97"/>
    </row>
    <row r="21" spans="2:13" ht="15.75" thickBot="1" x14ac:dyDescent="0.3">
      <c r="B21" s="166" t="s">
        <v>200</v>
      </c>
      <c r="C21" s="167"/>
      <c r="D21" s="167"/>
      <c r="E21" s="127"/>
      <c r="F21" s="97"/>
      <c r="G21" s="97"/>
      <c r="H21" s="97"/>
      <c r="I21" s="97"/>
      <c r="J21" s="97"/>
      <c r="K21" s="106"/>
      <c r="L21" s="97"/>
    </row>
    <row r="22" spans="2:13" ht="46.15" customHeight="1" thickTop="1" x14ac:dyDescent="0.25"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</row>
  </sheetData>
  <mergeCells count="9">
    <mergeCell ref="B22:L22"/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B1:Y23"/>
  <sheetViews>
    <sheetView zoomScale="80" zoomScaleNormal="80" workbookViewId="0">
      <selection activeCell="C7" sqref="C7:X19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24" width="10.7109375" style="81" customWidth="1"/>
    <col min="25" max="25" width="9.140625" style="295"/>
    <col min="26" max="16384" width="9.140625" style="81"/>
  </cols>
  <sheetData>
    <row r="1" spans="2:25" ht="15.75" thickBot="1" x14ac:dyDescent="0.3"/>
    <row r="2" spans="2:25" ht="25.15" customHeight="1" thickTop="1" thickBot="1" x14ac:dyDescent="0.3">
      <c r="B2" s="400" t="s">
        <v>322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401"/>
    </row>
    <row r="3" spans="2:25" ht="25.15" customHeight="1" thickTop="1" thickBot="1" x14ac:dyDescent="0.3">
      <c r="B3" s="324" t="s">
        <v>89</v>
      </c>
      <c r="C3" s="355" t="s">
        <v>38</v>
      </c>
      <c r="D3" s="328"/>
      <c r="E3" s="328"/>
      <c r="F3" s="328"/>
      <c r="G3" s="328"/>
      <c r="H3" s="328"/>
      <c r="I3" s="328"/>
      <c r="J3" s="328"/>
      <c r="K3" s="328"/>
      <c r="L3" s="329"/>
      <c r="M3" s="355" t="s">
        <v>39</v>
      </c>
      <c r="N3" s="328"/>
      <c r="O3" s="328"/>
      <c r="P3" s="328"/>
      <c r="Q3" s="328"/>
      <c r="R3" s="328"/>
      <c r="S3" s="328"/>
      <c r="T3" s="328"/>
      <c r="U3" s="328"/>
      <c r="V3" s="329"/>
      <c r="W3" s="330" t="s">
        <v>32</v>
      </c>
      <c r="X3" s="331"/>
    </row>
    <row r="4" spans="2:25" ht="25.15" customHeight="1" thickTop="1" thickBot="1" x14ac:dyDescent="0.3">
      <c r="B4" s="325"/>
      <c r="C4" s="355" t="s">
        <v>33</v>
      </c>
      <c r="D4" s="328"/>
      <c r="E4" s="328"/>
      <c r="F4" s="328"/>
      <c r="G4" s="328"/>
      <c r="H4" s="328"/>
      <c r="I4" s="328"/>
      <c r="J4" s="329"/>
      <c r="K4" s="379" t="s">
        <v>32</v>
      </c>
      <c r="L4" s="392"/>
      <c r="M4" s="328" t="s">
        <v>33</v>
      </c>
      <c r="N4" s="328"/>
      <c r="O4" s="328"/>
      <c r="P4" s="328"/>
      <c r="Q4" s="328"/>
      <c r="R4" s="328"/>
      <c r="S4" s="328"/>
      <c r="T4" s="329"/>
      <c r="U4" s="351" t="s">
        <v>32</v>
      </c>
      <c r="V4" s="386"/>
      <c r="W4" s="332"/>
      <c r="X4" s="333"/>
    </row>
    <row r="5" spans="2:25" ht="25.15" customHeight="1" thickTop="1" x14ac:dyDescent="0.25">
      <c r="B5" s="325"/>
      <c r="C5" s="351" t="s">
        <v>34</v>
      </c>
      <c r="D5" s="352"/>
      <c r="E5" s="354" t="s">
        <v>198</v>
      </c>
      <c r="F5" s="352"/>
      <c r="G5" s="354" t="s">
        <v>53</v>
      </c>
      <c r="H5" s="352"/>
      <c r="I5" s="354" t="s">
        <v>35</v>
      </c>
      <c r="J5" s="386"/>
      <c r="K5" s="379"/>
      <c r="L5" s="392"/>
      <c r="M5" s="351" t="s">
        <v>34</v>
      </c>
      <c r="N5" s="352"/>
      <c r="O5" s="354" t="s">
        <v>198</v>
      </c>
      <c r="P5" s="352"/>
      <c r="Q5" s="354" t="s">
        <v>53</v>
      </c>
      <c r="R5" s="352"/>
      <c r="S5" s="354" t="s">
        <v>35</v>
      </c>
      <c r="T5" s="386"/>
      <c r="U5" s="379"/>
      <c r="V5" s="392"/>
      <c r="W5" s="332"/>
      <c r="X5" s="333"/>
    </row>
    <row r="6" spans="2:25" ht="25.15" customHeight="1" thickBot="1" x14ac:dyDescent="0.3">
      <c r="B6" s="378"/>
      <c r="C6" s="266" t="s">
        <v>5</v>
      </c>
      <c r="D6" s="267" t="s">
        <v>6</v>
      </c>
      <c r="E6" s="268" t="s">
        <v>5</v>
      </c>
      <c r="F6" s="267" t="s">
        <v>6</v>
      </c>
      <c r="G6" s="268" t="s">
        <v>5</v>
      </c>
      <c r="H6" s="267" t="s">
        <v>6</v>
      </c>
      <c r="I6" s="268" t="s">
        <v>5</v>
      </c>
      <c r="J6" s="269" t="s">
        <v>6</v>
      </c>
      <c r="K6" s="266" t="s">
        <v>5</v>
      </c>
      <c r="L6" s="270" t="s">
        <v>6</v>
      </c>
      <c r="M6" s="266" t="s">
        <v>5</v>
      </c>
      <c r="N6" s="267" t="s">
        <v>6</v>
      </c>
      <c r="O6" s="268" t="s">
        <v>5</v>
      </c>
      <c r="P6" s="267" t="s">
        <v>6</v>
      </c>
      <c r="Q6" s="268" t="s">
        <v>5</v>
      </c>
      <c r="R6" s="267" t="s">
        <v>6</v>
      </c>
      <c r="S6" s="268" t="s">
        <v>5</v>
      </c>
      <c r="T6" s="269" t="s">
        <v>6</v>
      </c>
      <c r="U6" s="266" t="s">
        <v>5</v>
      </c>
      <c r="V6" s="270" t="s">
        <v>6</v>
      </c>
      <c r="W6" s="266" t="s">
        <v>5</v>
      </c>
      <c r="X6" s="270" t="s">
        <v>6</v>
      </c>
    </row>
    <row r="7" spans="2:25" ht="20.100000000000001" customHeight="1" thickTop="1" x14ac:dyDescent="0.25">
      <c r="B7" s="171" t="s">
        <v>90</v>
      </c>
      <c r="C7" s="114">
        <v>244</v>
      </c>
      <c r="D7" s="120">
        <v>0.17849305047549377</v>
      </c>
      <c r="E7" s="116">
        <v>506</v>
      </c>
      <c r="F7" s="120">
        <v>0.1765526866713189</v>
      </c>
      <c r="G7" s="116">
        <v>40</v>
      </c>
      <c r="H7" s="120">
        <v>0.23121387283236994</v>
      </c>
      <c r="I7" s="116">
        <v>1</v>
      </c>
      <c r="J7" s="176">
        <v>0.33333333333333331</v>
      </c>
      <c r="K7" s="122">
        <v>791</v>
      </c>
      <c r="L7" s="121">
        <v>0.17940576094352462</v>
      </c>
      <c r="M7" s="114">
        <v>96</v>
      </c>
      <c r="N7" s="120">
        <v>0.14723926380368099</v>
      </c>
      <c r="O7" s="116">
        <v>284</v>
      </c>
      <c r="P7" s="120">
        <v>0.15066312997347481</v>
      </c>
      <c r="Q7" s="116">
        <v>21</v>
      </c>
      <c r="R7" s="120">
        <v>0.16935483870967741</v>
      </c>
      <c r="S7" s="116">
        <v>0</v>
      </c>
      <c r="T7" s="176">
        <v>0</v>
      </c>
      <c r="U7" s="122">
        <v>401</v>
      </c>
      <c r="V7" s="121">
        <v>0.15052552552552553</v>
      </c>
      <c r="W7" s="122">
        <v>1192</v>
      </c>
      <c r="X7" s="121">
        <v>0.16852820585324474</v>
      </c>
      <c r="Y7" s="296" t="s">
        <v>172</v>
      </c>
    </row>
    <row r="8" spans="2:25" ht="20.100000000000001" customHeight="1" x14ac:dyDescent="0.25">
      <c r="B8" s="171" t="s">
        <v>91</v>
      </c>
      <c r="C8" s="114">
        <v>151</v>
      </c>
      <c r="D8" s="120">
        <v>0.11046086320409657</v>
      </c>
      <c r="E8" s="116">
        <v>380</v>
      </c>
      <c r="F8" s="120">
        <v>0.13258897418004187</v>
      </c>
      <c r="G8" s="116">
        <v>19</v>
      </c>
      <c r="H8" s="120">
        <v>0.10982658959537572</v>
      </c>
      <c r="I8" s="116">
        <v>0</v>
      </c>
      <c r="J8" s="176">
        <v>0</v>
      </c>
      <c r="K8" s="122">
        <v>550</v>
      </c>
      <c r="L8" s="121">
        <v>0.12474484009979588</v>
      </c>
      <c r="M8" s="114">
        <v>72</v>
      </c>
      <c r="N8" s="120">
        <v>0.11042944785276074</v>
      </c>
      <c r="O8" s="116">
        <v>232</v>
      </c>
      <c r="P8" s="120">
        <v>0.12307692307692308</v>
      </c>
      <c r="Q8" s="116">
        <v>9</v>
      </c>
      <c r="R8" s="120">
        <v>7.2580645161290328E-2</v>
      </c>
      <c r="S8" s="116">
        <v>1</v>
      </c>
      <c r="T8" s="176">
        <v>0.33333333333333331</v>
      </c>
      <c r="U8" s="122">
        <v>314</v>
      </c>
      <c r="V8" s="121">
        <v>0.11786786786786786</v>
      </c>
      <c r="W8" s="122">
        <v>864</v>
      </c>
      <c r="X8" s="121">
        <v>0.12215467269899619</v>
      </c>
      <c r="Y8" s="296" t="s">
        <v>173</v>
      </c>
    </row>
    <row r="9" spans="2:25" ht="20.100000000000001" customHeight="1" x14ac:dyDescent="0.25">
      <c r="B9" s="171" t="s">
        <v>92</v>
      </c>
      <c r="C9" s="114">
        <v>108</v>
      </c>
      <c r="D9" s="120">
        <v>7.9005120702267742E-2</v>
      </c>
      <c r="E9" s="116">
        <v>215</v>
      </c>
      <c r="F9" s="120">
        <v>7.5017445917655273E-2</v>
      </c>
      <c r="G9" s="116">
        <v>10</v>
      </c>
      <c r="H9" s="120">
        <v>5.7803468208092484E-2</v>
      </c>
      <c r="I9" s="116">
        <v>1</v>
      </c>
      <c r="J9" s="176">
        <v>0.33333333333333331</v>
      </c>
      <c r="K9" s="122">
        <v>334</v>
      </c>
      <c r="L9" s="121">
        <v>7.5754139260603315E-2</v>
      </c>
      <c r="M9" s="114">
        <v>52</v>
      </c>
      <c r="N9" s="120">
        <v>7.9754601226993863E-2</v>
      </c>
      <c r="O9" s="116">
        <v>133</v>
      </c>
      <c r="P9" s="120">
        <v>7.0557029177718833E-2</v>
      </c>
      <c r="Q9" s="116">
        <v>10</v>
      </c>
      <c r="R9" s="120">
        <v>8.0645161290322578E-2</v>
      </c>
      <c r="S9" s="116">
        <v>0</v>
      </c>
      <c r="T9" s="176">
        <v>0</v>
      </c>
      <c r="U9" s="122">
        <v>195</v>
      </c>
      <c r="V9" s="121">
        <v>7.31981981981982E-2</v>
      </c>
      <c r="W9" s="122">
        <v>529</v>
      </c>
      <c r="X9" s="121">
        <v>7.4791460483528915E-2</v>
      </c>
      <c r="Y9" s="296" t="s">
        <v>174</v>
      </c>
    </row>
    <row r="10" spans="2:25" ht="20.100000000000001" customHeight="1" x14ac:dyDescent="0.25">
      <c r="B10" s="171" t="s">
        <v>93</v>
      </c>
      <c r="C10" s="114">
        <v>24</v>
      </c>
      <c r="D10" s="120">
        <v>1.755669348939283E-2</v>
      </c>
      <c r="E10" s="116">
        <v>84</v>
      </c>
      <c r="F10" s="120">
        <v>2.930914166085136E-2</v>
      </c>
      <c r="G10" s="116">
        <v>2</v>
      </c>
      <c r="H10" s="120">
        <v>1.1560693641618497E-2</v>
      </c>
      <c r="I10" s="116">
        <v>0</v>
      </c>
      <c r="J10" s="176">
        <v>0</v>
      </c>
      <c r="K10" s="122">
        <v>110</v>
      </c>
      <c r="L10" s="121">
        <v>2.4948968019959175E-2</v>
      </c>
      <c r="M10" s="114">
        <v>21</v>
      </c>
      <c r="N10" s="120">
        <v>3.2208588957055216E-2</v>
      </c>
      <c r="O10" s="116">
        <v>66</v>
      </c>
      <c r="P10" s="120">
        <v>3.5013262599469498E-2</v>
      </c>
      <c r="Q10" s="116">
        <v>2</v>
      </c>
      <c r="R10" s="120">
        <v>1.6129032258064516E-2</v>
      </c>
      <c r="S10" s="116">
        <v>0</v>
      </c>
      <c r="T10" s="176">
        <v>0</v>
      </c>
      <c r="U10" s="122">
        <v>89</v>
      </c>
      <c r="V10" s="121">
        <v>3.3408408408408412E-2</v>
      </c>
      <c r="W10" s="122">
        <v>199</v>
      </c>
      <c r="X10" s="121">
        <v>2.8135161883217869E-2</v>
      </c>
      <c r="Y10" s="296" t="s">
        <v>175</v>
      </c>
    </row>
    <row r="11" spans="2:25" ht="20.100000000000001" customHeight="1" x14ac:dyDescent="0.25">
      <c r="B11" s="171" t="s">
        <v>94</v>
      </c>
      <c r="C11" s="114">
        <v>64</v>
      </c>
      <c r="D11" s="120">
        <v>4.6817849305047551E-2</v>
      </c>
      <c r="E11" s="116">
        <v>121</v>
      </c>
      <c r="F11" s="120">
        <v>4.2219120725750174E-2</v>
      </c>
      <c r="G11" s="116">
        <v>10</v>
      </c>
      <c r="H11" s="120">
        <v>5.7803468208092484E-2</v>
      </c>
      <c r="I11" s="116">
        <v>0</v>
      </c>
      <c r="J11" s="176">
        <v>0</v>
      </c>
      <c r="K11" s="122">
        <v>195</v>
      </c>
      <c r="L11" s="121">
        <v>4.422771603538217E-2</v>
      </c>
      <c r="M11" s="114">
        <v>37</v>
      </c>
      <c r="N11" s="120">
        <v>5.674846625766871E-2</v>
      </c>
      <c r="O11" s="116">
        <v>111</v>
      </c>
      <c r="P11" s="120">
        <v>5.8885941644562331E-2</v>
      </c>
      <c r="Q11" s="116">
        <v>9</v>
      </c>
      <c r="R11" s="120">
        <v>7.2580645161290328E-2</v>
      </c>
      <c r="S11" s="116">
        <v>1</v>
      </c>
      <c r="T11" s="176">
        <v>0.33333333333333331</v>
      </c>
      <c r="U11" s="122">
        <v>158</v>
      </c>
      <c r="V11" s="121">
        <v>5.9309309309309312E-2</v>
      </c>
      <c r="W11" s="122">
        <v>353</v>
      </c>
      <c r="X11" s="121">
        <v>4.9908101230029693E-2</v>
      </c>
      <c r="Y11" s="296" t="s">
        <v>176</v>
      </c>
    </row>
    <row r="12" spans="2:25" ht="20.100000000000001" customHeight="1" x14ac:dyDescent="0.25">
      <c r="B12" s="171" t="s">
        <v>95</v>
      </c>
      <c r="C12" s="114">
        <v>126</v>
      </c>
      <c r="D12" s="120">
        <v>9.2172640819312368E-2</v>
      </c>
      <c r="E12" s="116">
        <v>223</v>
      </c>
      <c r="F12" s="120">
        <v>7.7808792742498259E-2</v>
      </c>
      <c r="G12" s="116">
        <v>6</v>
      </c>
      <c r="H12" s="120">
        <v>3.4682080924855488E-2</v>
      </c>
      <c r="I12" s="116">
        <v>0</v>
      </c>
      <c r="J12" s="176">
        <v>0</v>
      </c>
      <c r="K12" s="122">
        <v>355</v>
      </c>
      <c r="L12" s="121">
        <v>8.0517124064413706E-2</v>
      </c>
      <c r="M12" s="114">
        <v>55</v>
      </c>
      <c r="N12" s="120">
        <v>8.4355828220858894E-2</v>
      </c>
      <c r="O12" s="116">
        <v>162</v>
      </c>
      <c r="P12" s="120">
        <v>8.5941644562334218E-2</v>
      </c>
      <c r="Q12" s="116">
        <v>10</v>
      </c>
      <c r="R12" s="120">
        <v>8.0645161290322578E-2</v>
      </c>
      <c r="S12" s="116">
        <v>1</v>
      </c>
      <c r="T12" s="176">
        <v>0.33333333333333331</v>
      </c>
      <c r="U12" s="122">
        <v>228</v>
      </c>
      <c r="V12" s="121">
        <v>8.5585585585585586E-2</v>
      </c>
      <c r="W12" s="122">
        <v>583</v>
      </c>
      <c r="X12" s="121">
        <v>8.2426127527216175E-2</v>
      </c>
      <c r="Y12" s="296" t="s">
        <v>177</v>
      </c>
    </row>
    <row r="13" spans="2:25" ht="20.100000000000001" customHeight="1" x14ac:dyDescent="0.25">
      <c r="B13" s="171" t="s">
        <v>96</v>
      </c>
      <c r="C13" s="114">
        <v>50</v>
      </c>
      <c r="D13" s="120">
        <v>3.6576444769568395E-2</v>
      </c>
      <c r="E13" s="116">
        <v>138</v>
      </c>
      <c r="F13" s="120">
        <v>4.815073272854152E-2</v>
      </c>
      <c r="G13" s="116">
        <v>8</v>
      </c>
      <c r="H13" s="120">
        <v>4.6242774566473986E-2</v>
      </c>
      <c r="I13" s="116">
        <v>0</v>
      </c>
      <c r="J13" s="176">
        <v>0</v>
      </c>
      <c r="K13" s="122">
        <v>196</v>
      </c>
      <c r="L13" s="121">
        <v>4.445452483556362E-2</v>
      </c>
      <c r="M13" s="114">
        <v>35</v>
      </c>
      <c r="N13" s="120">
        <v>5.3680981595092027E-2</v>
      </c>
      <c r="O13" s="116">
        <v>119</v>
      </c>
      <c r="P13" s="120">
        <v>6.3129973474801065E-2</v>
      </c>
      <c r="Q13" s="116">
        <v>12</v>
      </c>
      <c r="R13" s="120">
        <v>9.6774193548387094E-2</v>
      </c>
      <c r="S13" s="116">
        <v>0</v>
      </c>
      <c r="T13" s="176">
        <v>0</v>
      </c>
      <c r="U13" s="122">
        <v>166</v>
      </c>
      <c r="V13" s="121">
        <v>6.231231231231231E-2</v>
      </c>
      <c r="W13" s="122">
        <v>362</v>
      </c>
      <c r="X13" s="121">
        <v>5.1180545737310901E-2</v>
      </c>
      <c r="Y13" s="296" t="s">
        <v>178</v>
      </c>
    </row>
    <row r="14" spans="2:25" ht="20.100000000000001" customHeight="1" x14ac:dyDescent="0.25">
      <c r="B14" s="171" t="s">
        <v>97</v>
      </c>
      <c r="C14" s="114">
        <v>60</v>
      </c>
      <c r="D14" s="120">
        <v>4.3891733723482075E-2</v>
      </c>
      <c r="E14" s="116">
        <v>138</v>
      </c>
      <c r="F14" s="120">
        <v>4.815073272854152E-2</v>
      </c>
      <c r="G14" s="116">
        <v>8</v>
      </c>
      <c r="H14" s="120">
        <v>4.6242774566473986E-2</v>
      </c>
      <c r="I14" s="116">
        <v>1</v>
      </c>
      <c r="J14" s="176">
        <v>0.33333333333333331</v>
      </c>
      <c r="K14" s="122">
        <v>207</v>
      </c>
      <c r="L14" s="121">
        <v>4.6949421637559538E-2</v>
      </c>
      <c r="M14" s="114">
        <v>52</v>
      </c>
      <c r="N14" s="120">
        <v>7.9754601226993863E-2</v>
      </c>
      <c r="O14" s="116">
        <v>117</v>
      </c>
      <c r="P14" s="120">
        <v>6.2068965517241378E-2</v>
      </c>
      <c r="Q14" s="116">
        <v>11</v>
      </c>
      <c r="R14" s="120">
        <v>8.8709677419354843E-2</v>
      </c>
      <c r="S14" s="116">
        <v>0</v>
      </c>
      <c r="T14" s="176">
        <v>0</v>
      </c>
      <c r="U14" s="122">
        <v>180</v>
      </c>
      <c r="V14" s="121">
        <v>6.7567567567567571E-2</v>
      </c>
      <c r="W14" s="122">
        <v>387</v>
      </c>
      <c r="X14" s="121">
        <v>5.4715113813092041E-2</v>
      </c>
      <c r="Y14" s="296" t="s">
        <v>179</v>
      </c>
    </row>
    <row r="15" spans="2:25" ht="20.100000000000001" customHeight="1" x14ac:dyDescent="0.25">
      <c r="B15" s="171" t="s">
        <v>98</v>
      </c>
      <c r="C15" s="114">
        <v>173</v>
      </c>
      <c r="D15" s="120">
        <v>0.12655449890270665</v>
      </c>
      <c r="E15" s="116">
        <v>345</v>
      </c>
      <c r="F15" s="120">
        <v>0.12037683182135381</v>
      </c>
      <c r="G15" s="116">
        <v>17</v>
      </c>
      <c r="H15" s="120">
        <v>9.8265895953757232E-2</v>
      </c>
      <c r="I15" s="116">
        <v>0</v>
      </c>
      <c r="J15" s="176">
        <v>0</v>
      </c>
      <c r="K15" s="122">
        <v>535</v>
      </c>
      <c r="L15" s="121">
        <v>0.12134270809707416</v>
      </c>
      <c r="M15" s="114">
        <v>78</v>
      </c>
      <c r="N15" s="120">
        <v>0.1196319018404908</v>
      </c>
      <c r="O15" s="116">
        <v>238</v>
      </c>
      <c r="P15" s="120">
        <v>0.12625994694960213</v>
      </c>
      <c r="Q15" s="116">
        <v>16</v>
      </c>
      <c r="R15" s="120">
        <v>0.12903225806451613</v>
      </c>
      <c r="S15" s="116">
        <v>0</v>
      </c>
      <c r="T15" s="176">
        <v>0</v>
      </c>
      <c r="U15" s="122">
        <v>332</v>
      </c>
      <c r="V15" s="121">
        <v>0.12462462462462462</v>
      </c>
      <c r="W15" s="122">
        <v>867</v>
      </c>
      <c r="X15" s="121">
        <v>0.12257882086808992</v>
      </c>
      <c r="Y15" s="296" t="s">
        <v>180</v>
      </c>
    </row>
    <row r="16" spans="2:25" ht="20.100000000000001" customHeight="1" x14ac:dyDescent="0.25">
      <c r="B16" s="171" t="s">
        <v>99</v>
      </c>
      <c r="C16" s="114">
        <v>174</v>
      </c>
      <c r="D16" s="120">
        <v>0.12728602779809803</v>
      </c>
      <c r="E16" s="116">
        <v>290</v>
      </c>
      <c r="F16" s="120">
        <v>0.10118632240055828</v>
      </c>
      <c r="G16" s="116">
        <v>23</v>
      </c>
      <c r="H16" s="120">
        <v>0.13294797687861271</v>
      </c>
      <c r="I16" s="116">
        <v>0</v>
      </c>
      <c r="J16" s="176">
        <v>0</v>
      </c>
      <c r="K16" s="122">
        <v>487</v>
      </c>
      <c r="L16" s="121">
        <v>0.1104558856883647</v>
      </c>
      <c r="M16" s="114">
        <v>70</v>
      </c>
      <c r="N16" s="120">
        <v>0.10736196319018405</v>
      </c>
      <c r="O16" s="116">
        <v>174</v>
      </c>
      <c r="P16" s="120">
        <v>9.2307692307692313E-2</v>
      </c>
      <c r="Q16" s="116">
        <v>6</v>
      </c>
      <c r="R16" s="120">
        <v>4.8387096774193547E-2</v>
      </c>
      <c r="S16" s="116">
        <v>0</v>
      </c>
      <c r="T16" s="176">
        <v>0</v>
      </c>
      <c r="U16" s="122">
        <v>250</v>
      </c>
      <c r="V16" s="121">
        <v>9.3843843843843838E-2</v>
      </c>
      <c r="W16" s="122">
        <v>737</v>
      </c>
      <c r="X16" s="121">
        <v>0.104199066874028</v>
      </c>
      <c r="Y16" s="296" t="s">
        <v>181</v>
      </c>
    </row>
    <row r="17" spans="2:25" ht="20.100000000000001" customHeight="1" x14ac:dyDescent="0.25">
      <c r="B17" s="171" t="s">
        <v>100</v>
      </c>
      <c r="C17" s="114">
        <v>74</v>
      </c>
      <c r="D17" s="120">
        <v>5.4133138258961232E-2</v>
      </c>
      <c r="E17" s="116">
        <v>192</v>
      </c>
      <c r="F17" s="120">
        <v>6.6992323796231684E-2</v>
      </c>
      <c r="G17" s="116">
        <v>16</v>
      </c>
      <c r="H17" s="120">
        <v>9.2485549132947972E-2</v>
      </c>
      <c r="I17" s="116">
        <v>0</v>
      </c>
      <c r="J17" s="176">
        <v>0</v>
      </c>
      <c r="K17" s="122">
        <v>282</v>
      </c>
      <c r="L17" s="121">
        <v>6.3960081651168066E-2</v>
      </c>
      <c r="M17" s="114">
        <v>39</v>
      </c>
      <c r="N17" s="120">
        <v>5.98159509202454E-2</v>
      </c>
      <c r="O17" s="116">
        <v>105</v>
      </c>
      <c r="P17" s="120">
        <v>5.5702917771883291E-2</v>
      </c>
      <c r="Q17" s="116">
        <v>6</v>
      </c>
      <c r="R17" s="120">
        <v>4.8387096774193547E-2</v>
      </c>
      <c r="S17" s="116">
        <v>0</v>
      </c>
      <c r="T17" s="176">
        <v>0</v>
      </c>
      <c r="U17" s="122">
        <v>150</v>
      </c>
      <c r="V17" s="121">
        <v>5.6306306306306307E-2</v>
      </c>
      <c r="W17" s="122">
        <v>432</v>
      </c>
      <c r="X17" s="121">
        <v>6.1077336349498093E-2</v>
      </c>
      <c r="Y17" s="296" t="s">
        <v>182</v>
      </c>
    </row>
    <row r="18" spans="2:25" ht="20.100000000000001" customHeight="1" thickBot="1" x14ac:dyDescent="0.3">
      <c r="B18" s="171" t="s">
        <v>101</v>
      </c>
      <c r="C18" s="114">
        <v>119</v>
      </c>
      <c r="D18" s="120">
        <v>8.7051938551572783E-2</v>
      </c>
      <c r="E18" s="116">
        <v>234</v>
      </c>
      <c r="F18" s="120">
        <v>8.1646894626657363E-2</v>
      </c>
      <c r="G18" s="116">
        <v>14</v>
      </c>
      <c r="H18" s="120">
        <v>8.0924855491329481E-2</v>
      </c>
      <c r="I18" s="116">
        <v>0</v>
      </c>
      <c r="J18" s="176">
        <v>0</v>
      </c>
      <c r="K18" s="122">
        <v>367</v>
      </c>
      <c r="L18" s="121">
        <v>8.323882966659106E-2</v>
      </c>
      <c r="M18" s="114">
        <v>45</v>
      </c>
      <c r="N18" s="120">
        <v>6.9018404907975464E-2</v>
      </c>
      <c r="O18" s="116">
        <v>144</v>
      </c>
      <c r="P18" s="120">
        <v>7.6392572944297077E-2</v>
      </c>
      <c r="Q18" s="116">
        <v>12</v>
      </c>
      <c r="R18" s="120">
        <v>9.6774193548387094E-2</v>
      </c>
      <c r="S18" s="116">
        <v>0</v>
      </c>
      <c r="T18" s="176">
        <v>0</v>
      </c>
      <c r="U18" s="122">
        <v>201</v>
      </c>
      <c r="V18" s="121">
        <v>7.5450450450450457E-2</v>
      </c>
      <c r="W18" s="122">
        <v>568</v>
      </c>
      <c r="X18" s="121">
        <v>8.0305386681747484E-2</v>
      </c>
      <c r="Y18" s="296" t="s">
        <v>183</v>
      </c>
    </row>
    <row r="19" spans="2:25" ht="20.100000000000001" customHeight="1" thickTop="1" thickBot="1" x14ac:dyDescent="0.3">
      <c r="B19" s="128" t="s">
        <v>32</v>
      </c>
      <c r="C19" s="131">
        <v>1367</v>
      </c>
      <c r="D19" s="129">
        <v>1</v>
      </c>
      <c r="E19" s="133">
        <v>2866</v>
      </c>
      <c r="F19" s="129">
        <v>1</v>
      </c>
      <c r="G19" s="133">
        <v>173</v>
      </c>
      <c r="H19" s="129">
        <v>0.99999999999999978</v>
      </c>
      <c r="I19" s="133">
        <v>3</v>
      </c>
      <c r="J19" s="130">
        <v>1</v>
      </c>
      <c r="K19" s="131">
        <v>4409</v>
      </c>
      <c r="L19" s="132">
        <v>1</v>
      </c>
      <c r="M19" s="131">
        <v>652</v>
      </c>
      <c r="N19" s="129">
        <v>1</v>
      </c>
      <c r="O19" s="133">
        <v>1885</v>
      </c>
      <c r="P19" s="129">
        <v>1</v>
      </c>
      <c r="Q19" s="133">
        <v>124</v>
      </c>
      <c r="R19" s="129">
        <v>0.99999999999999989</v>
      </c>
      <c r="S19" s="133">
        <v>3</v>
      </c>
      <c r="T19" s="130">
        <v>1</v>
      </c>
      <c r="U19" s="131">
        <v>2664</v>
      </c>
      <c r="V19" s="132">
        <v>1</v>
      </c>
      <c r="W19" s="131">
        <v>7073</v>
      </c>
      <c r="X19" s="132">
        <v>1</v>
      </c>
      <c r="Y19" s="297" t="s">
        <v>54</v>
      </c>
    </row>
    <row r="20" spans="2:25" ht="16.5" thickTop="1" thickBot="1" x14ac:dyDescent="0.3">
      <c r="B20" s="92"/>
      <c r="C20" s="93"/>
      <c r="D20" s="98"/>
      <c r="E20" s="93"/>
      <c r="F20" s="98"/>
      <c r="G20" s="93"/>
      <c r="H20" s="98"/>
      <c r="I20" s="98"/>
      <c r="J20" s="93"/>
      <c r="K20" s="93"/>
      <c r="L20" s="98"/>
      <c r="M20" s="93"/>
      <c r="N20" s="98"/>
      <c r="O20" s="93"/>
      <c r="P20" s="98"/>
      <c r="Q20" s="93"/>
      <c r="R20" s="98"/>
      <c r="S20" s="93"/>
      <c r="T20" s="98"/>
      <c r="U20" s="93"/>
      <c r="V20" s="98"/>
      <c r="W20" s="93"/>
      <c r="X20" s="98"/>
    </row>
    <row r="21" spans="2:25" ht="15.75" thickTop="1" x14ac:dyDescent="0.25">
      <c r="B21" s="164" t="s">
        <v>36</v>
      </c>
      <c r="C21" s="165"/>
      <c r="D21" s="165"/>
      <c r="E21" s="126"/>
      <c r="F21" s="97"/>
      <c r="G21" s="97"/>
      <c r="H21" s="97"/>
      <c r="I21" s="97"/>
      <c r="J21" s="97"/>
      <c r="K21" s="106"/>
      <c r="L21" s="97"/>
      <c r="M21" s="97"/>
      <c r="N21" s="97"/>
      <c r="O21" s="97"/>
      <c r="P21" s="97"/>
      <c r="Q21" s="97"/>
      <c r="R21" s="97"/>
      <c r="S21" s="97"/>
      <c r="T21" s="97"/>
      <c r="U21" s="106"/>
      <c r="V21" s="97"/>
      <c r="W21" s="99"/>
      <c r="X21" s="95"/>
    </row>
    <row r="22" spans="2:25" ht="15.75" thickBot="1" x14ac:dyDescent="0.3">
      <c r="B22" s="166" t="s">
        <v>199</v>
      </c>
      <c r="C22" s="167"/>
      <c r="D22" s="167"/>
      <c r="E22" s="127"/>
      <c r="F22" s="97"/>
      <c r="G22" s="97"/>
      <c r="H22" s="97"/>
      <c r="I22" s="97"/>
      <c r="J22" s="97"/>
      <c r="K22" s="106"/>
      <c r="L22" s="97"/>
      <c r="M22" s="97"/>
      <c r="N22" s="97"/>
      <c r="O22" s="97"/>
      <c r="P22" s="97"/>
      <c r="Q22" s="97"/>
      <c r="R22" s="97"/>
      <c r="S22" s="97"/>
      <c r="T22" s="97"/>
      <c r="U22" s="106"/>
      <c r="V22" s="97"/>
      <c r="W22" s="95"/>
      <c r="X22" s="95"/>
    </row>
    <row r="23" spans="2:25" ht="15.75" thickTop="1" x14ac:dyDescent="0.25">
      <c r="B23" s="95"/>
      <c r="C23" s="95"/>
      <c r="D23" s="95"/>
      <c r="E23" s="95"/>
      <c r="F23" s="95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95"/>
      <c r="W23" s="95"/>
      <c r="X23" s="95"/>
    </row>
  </sheetData>
  <mergeCells count="17">
    <mergeCell ref="I5:J5"/>
    <mergeCell ref="B2:X2"/>
    <mergeCell ref="B3:B6"/>
    <mergeCell ref="C3:L3"/>
    <mergeCell ref="M3:V3"/>
    <mergeCell ref="W3:X5"/>
    <mergeCell ref="C4:J4"/>
    <mergeCell ref="K4:L5"/>
    <mergeCell ref="M4:T4"/>
    <mergeCell ref="U4:V5"/>
    <mergeCell ref="S5:T5"/>
    <mergeCell ref="C5:D5"/>
    <mergeCell ref="E5:F5"/>
    <mergeCell ref="G5:H5"/>
    <mergeCell ref="M5:N5"/>
    <mergeCell ref="O5:P5"/>
    <mergeCell ref="Q5:R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B1:S23"/>
  <sheetViews>
    <sheetView zoomScale="80" zoomScaleNormal="80" workbookViewId="0">
      <selection activeCell="C7" sqref="C7:R19"/>
    </sheetView>
  </sheetViews>
  <sheetFormatPr defaultColWidth="9.140625" defaultRowHeight="15" x14ac:dyDescent="0.25"/>
  <cols>
    <col min="1" max="1" width="9.140625" style="81"/>
    <col min="2" max="18" width="13.710937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4.95" customHeight="1" thickTop="1" thickBot="1" x14ac:dyDescent="0.3">
      <c r="B2" s="400" t="s">
        <v>323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401"/>
    </row>
    <row r="3" spans="2:19" ht="24.95" customHeight="1" thickTop="1" thickBot="1" x14ac:dyDescent="0.3">
      <c r="B3" s="324" t="s">
        <v>89</v>
      </c>
      <c r="C3" s="402" t="s">
        <v>41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3"/>
    </row>
    <row r="4" spans="2:19" ht="24.95" customHeight="1" thickTop="1" thickBot="1" x14ac:dyDescent="0.3">
      <c r="B4" s="326"/>
      <c r="C4" s="355" t="s">
        <v>102</v>
      </c>
      <c r="D4" s="328"/>
      <c r="E4" s="328"/>
      <c r="F4" s="328"/>
      <c r="G4" s="329"/>
      <c r="H4" s="355" t="s">
        <v>103</v>
      </c>
      <c r="I4" s="328"/>
      <c r="J4" s="328"/>
      <c r="K4" s="328"/>
      <c r="L4" s="329"/>
      <c r="M4" s="355" t="s">
        <v>44</v>
      </c>
      <c r="N4" s="328"/>
      <c r="O4" s="328"/>
      <c r="P4" s="328"/>
      <c r="Q4" s="328"/>
      <c r="R4" s="343" t="s">
        <v>54</v>
      </c>
    </row>
    <row r="5" spans="2:19" ht="24.95" customHeight="1" thickTop="1" x14ac:dyDescent="0.25">
      <c r="B5" s="326"/>
      <c r="C5" s="394" t="s">
        <v>33</v>
      </c>
      <c r="D5" s="404"/>
      <c r="E5" s="404"/>
      <c r="F5" s="405"/>
      <c r="G5" s="324" t="s">
        <v>32</v>
      </c>
      <c r="H5" s="394" t="s">
        <v>33</v>
      </c>
      <c r="I5" s="404"/>
      <c r="J5" s="404"/>
      <c r="K5" s="405"/>
      <c r="L5" s="324" t="s">
        <v>32</v>
      </c>
      <c r="M5" s="394" t="s">
        <v>33</v>
      </c>
      <c r="N5" s="404"/>
      <c r="O5" s="404"/>
      <c r="P5" s="405"/>
      <c r="Q5" s="324" t="s">
        <v>32</v>
      </c>
      <c r="R5" s="344"/>
    </row>
    <row r="6" spans="2:19" ht="24.95" customHeight="1" thickBot="1" x14ac:dyDescent="0.3">
      <c r="B6" s="327"/>
      <c r="C6" s="275" t="s">
        <v>34</v>
      </c>
      <c r="D6" s="276" t="s">
        <v>201</v>
      </c>
      <c r="E6" s="276" t="s">
        <v>202</v>
      </c>
      <c r="F6" s="255" t="s">
        <v>35</v>
      </c>
      <c r="G6" s="327"/>
      <c r="H6" s="275" t="s">
        <v>34</v>
      </c>
      <c r="I6" s="276" t="s">
        <v>201</v>
      </c>
      <c r="J6" s="276" t="s">
        <v>202</v>
      </c>
      <c r="K6" s="255" t="s">
        <v>35</v>
      </c>
      <c r="L6" s="327"/>
      <c r="M6" s="275" t="s">
        <v>34</v>
      </c>
      <c r="N6" s="276" t="s">
        <v>201</v>
      </c>
      <c r="O6" s="276" t="s">
        <v>202</v>
      </c>
      <c r="P6" s="255" t="s">
        <v>35</v>
      </c>
      <c r="Q6" s="327"/>
      <c r="R6" s="345"/>
    </row>
    <row r="7" spans="2:19" ht="20.100000000000001" customHeight="1" thickTop="1" x14ac:dyDescent="0.25">
      <c r="B7" s="171" t="s">
        <v>90</v>
      </c>
      <c r="C7" s="114">
        <v>10</v>
      </c>
      <c r="D7" s="116">
        <v>36</v>
      </c>
      <c r="E7" s="116">
        <v>1</v>
      </c>
      <c r="F7" s="175">
        <v>0</v>
      </c>
      <c r="G7" s="182">
        <v>47</v>
      </c>
      <c r="H7" s="114">
        <v>210</v>
      </c>
      <c r="I7" s="116">
        <v>470</v>
      </c>
      <c r="J7" s="116">
        <v>27</v>
      </c>
      <c r="K7" s="175">
        <v>1</v>
      </c>
      <c r="L7" s="182">
        <v>708</v>
      </c>
      <c r="M7" s="114">
        <v>120</v>
      </c>
      <c r="N7" s="116">
        <v>284</v>
      </c>
      <c r="O7" s="116">
        <v>33</v>
      </c>
      <c r="P7" s="175">
        <v>0</v>
      </c>
      <c r="Q7" s="209">
        <v>437</v>
      </c>
      <c r="R7" s="209">
        <v>1192</v>
      </c>
      <c r="S7" s="296" t="s">
        <v>172</v>
      </c>
    </row>
    <row r="8" spans="2:19" ht="20.100000000000001" customHeight="1" x14ac:dyDescent="0.25">
      <c r="B8" s="171" t="s">
        <v>91</v>
      </c>
      <c r="C8" s="114">
        <v>7</v>
      </c>
      <c r="D8" s="116">
        <v>35</v>
      </c>
      <c r="E8" s="116">
        <v>0</v>
      </c>
      <c r="F8" s="175">
        <v>0</v>
      </c>
      <c r="G8" s="182">
        <v>42</v>
      </c>
      <c r="H8" s="114">
        <v>138</v>
      </c>
      <c r="I8" s="116">
        <v>367</v>
      </c>
      <c r="J8" s="116">
        <v>12</v>
      </c>
      <c r="K8" s="175">
        <v>1</v>
      </c>
      <c r="L8" s="182">
        <v>518</v>
      </c>
      <c r="M8" s="114">
        <v>78</v>
      </c>
      <c r="N8" s="116">
        <v>210</v>
      </c>
      <c r="O8" s="116">
        <v>16</v>
      </c>
      <c r="P8" s="175">
        <v>0</v>
      </c>
      <c r="Q8" s="182">
        <v>304</v>
      </c>
      <c r="R8" s="182">
        <v>864</v>
      </c>
      <c r="S8" s="296" t="s">
        <v>173</v>
      </c>
    </row>
    <row r="9" spans="2:19" ht="20.100000000000001" customHeight="1" x14ac:dyDescent="0.25">
      <c r="B9" s="171" t="s">
        <v>92</v>
      </c>
      <c r="C9" s="114">
        <v>7</v>
      </c>
      <c r="D9" s="116">
        <v>13</v>
      </c>
      <c r="E9" s="116">
        <v>2</v>
      </c>
      <c r="F9" s="175">
        <v>0</v>
      </c>
      <c r="G9" s="182">
        <v>22</v>
      </c>
      <c r="H9" s="114">
        <v>104</v>
      </c>
      <c r="I9" s="116">
        <v>213</v>
      </c>
      <c r="J9" s="116">
        <v>8</v>
      </c>
      <c r="K9" s="175">
        <v>1</v>
      </c>
      <c r="L9" s="182">
        <v>326</v>
      </c>
      <c r="M9" s="114">
        <v>49</v>
      </c>
      <c r="N9" s="116">
        <v>122</v>
      </c>
      <c r="O9" s="116">
        <v>10</v>
      </c>
      <c r="P9" s="175">
        <v>0</v>
      </c>
      <c r="Q9" s="182">
        <v>181</v>
      </c>
      <c r="R9" s="182">
        <v>529</v>
      </c>
      <c r="S9" s="296" t="s">
        <v>174</v>
      </c>
    </row>
    <row r="10" spans="2:19" ht="20.100000000000001" customHeight="1" x14ac:dyDescent="0.25">
      <c r="B10" s="171" t="s">
        <v>93</v>
      </c>
      <c r="C10" s="114">
        <v>1</v>
      </c>
      <c r="D10" s="116">
        <v>10</v>
      </c>
      <c r="E10" s="116">
        <v>0</v>
      </c>
      <c r="F10" s="175">
        <v>0</v>
      </c>
      <c r="G10" s="182">
        <v>11</v>
      </c>
      <c r="H10" s="114">
        <v>24</v>
      </c>
      <c r="I10" s="116">
        <v>97</v>
      </c>
      <c r="J10" s="116">
        <v>2</v>
      </c>
      <c r="K10" s="175">
        <v>0</v>
      </c>
      <c r="L10" s="182">
        <v>123</v>
      </c>
      <c r="M10" s="114">
        <v>20</v>
      </c>
      <c r="N10" s="116">
        <v>43</v>
      </c>
      <c r="O10" s="116">
        <v>2</v>
      </c>
      <c r="P10" s="175">
        <v>0</v>
      </c>
      <c r="Q10" s="182">
        <v>65</v>
      </c>
      <c r="R10" s="182">
        <v>199</v>
      </c>
      <c r="S10" s="296" t="s">
        <v>175</v>
      </c>
    </row>
    <row r="11" spans="2:19" ht="20.100000000000001" customHeight="1" x14ac:dyDescent="0.25">
      <c r="B11" s="171" t="s">
        <v>94</v>
      </c>
      <c r="C11" s="114">
        <v>3</v>
      </c>
      <c r="D11" s="116">
        <v>12</v>
      </c>
      <c r="E11" s="116">
        <v>0</v>
      </c>
      <c r="F11" s="175">
        <v>0</v>
      </c>
      <c r="G11" s="182">
        <v>15</v>
      </c>
      <c r="H11" s="114">
        <v>61</v>
      </c>
      <c r="I11" s="116">
        <v>138</v>
      </c>
      <c r="J11" s="116">
        <v>10</v>
      </c>
      <c r="K11" s="175">
        <v>1</v>
      </c>
      <c r="L11" s="182">
        <v>210</v>
      </c>
      <c r="M11" s="114">
        <v>37</v>
      </c>
      <c r="N11" s="116">
        <v>82</v>
      </c>
      <c r="O11" s="116">
        <v>9</v>
      </c>
      <c r="P11" s="175">
        <v>0</v>
      </c>
      <c r="Q11" s="182">
        <v>128</v>
      </c>
      <c r="R11" s="182">
        <v>353</v>
      </c>
      <c r="S11" s="296" t="s">
        <v>176</v>
      </c>
    </row>
    <row r="12" spans="2:19" ht="20.100000000000001" customHeight="1" x14ac:dyDescent="0.25">
      <c r="B12" s="171" t="s">
        <v>95</v>
      </c>
      <c r="C12" s="114">
        <v>7</v>
      </c>
      <c r="D12" s="116">
        <v>22</v>
      </c>
      <c r="E12" s="116">
        <v>0</v>
      </c>
      <c r="F12" s="175">
        <v>0</v>
      </c>
      <c r="G12" s="182">
        <v>29</v>
      </c>
      <c r="H12" s="114">
        <v>106</v>
      </c>
      <c r="I12" s="116">
        <v>231</v>
      </c>
      <c r="J12" s="116">
        <v>8</v>
      </c>
      <c r="K12" s="175">
        <v>1</v>
      </c>
      <c r="L12" s="182">
        <v>346</v>
      </c>
      <c r="M12" s="114">
        <v>68</v>
      </c>
      <c r="N12" s="116">
        <v>132</v>
      </c>
      <c r="O12" s="116">
        <v>8</v>
      </c>
      <c r="P12" s="175">
        <v>0</v>
      </c>
      <c r="Q12" s="182">
        <v>208</v>
      </c>
      <c r="R12" s="182">
        <v>583</v>
      </c>
      <c r="S12" s="296" t="s">
        <v>177</v>
      </c>
    </row>
    <row r="13" spans="2:19" ht="20.100000000000001" customHeight="1" x14ac:dyDescent="0.25">
      <c r="B13" s="171" t="s">
        <v>96</v>
      </c>
      <c r="C13" s="114">
        <v>6</v>
      </c>
      <c r="D13" s="116">
        <v>25</v>
      </c>
      <c r="E13" s="116">
        <v>0</v>
      </c>
      <c r="F13" s="175">
        <v>0</v>
      </c>
      <c r="G13" s="182">
        <v>31</v>
      </c>
      <c r="H13" s="114">
        <v>48</v>
      </c>
      <c r="I13" s="116">
        <v>142</v>
      </c>
      <c r="J13" s="116">
        <v>12</v>
      </c>
      <c r="K13" s="175">
        <v>0</v>
      </c>
      <c r="L13" s="182">
        <v>202</v>
      </c>
      <c r="M13" s="114">
        <v>31</v>
      </c>
      <c r="N13" s="116">
        <v>90</v>
      </c>
      <c r="O13" s="116">
        <v>8</v>
      </c>
      <c r="P13" s="175">
        <v>0</v>
      </c>
      <c r="Q13" s="182">
        <v>129</v>
      </c>
      <c r="R13" s="182">
        <v>362</v>
      </c>
      <c r="S13" s="296" t="s">
        <v>178</v>
      </c>
    </row>
    <row r="14" spans="2:19" ht="20.100000000000001" customHeight="1" x14ac:dyDescent="0.25">
      <c r="B14" s="171" t="s">
        <v>97</v>
      </c>
      <c r="C14" s="114">
        <v>10</v>
      </c>
      <c r="D14" s="116">
        <v>33</v>
      </c>
      <c r="E14" s="116">
        <v>0</v>
      </c>
      <c r="F14" s="175">
        <v>0</v>
      </c>
      <c r="G14" s="182">
        <v>43</v>
      </c>
      <c r="H14" s="114">
        <v>61</v>
      </c>
      <c r="I14" s="116">
        <v>138</v>
      </c>
      <c r="J14" s="116">
        <v>7</v>
      </c>
      <c r="K14" s="175">
        <v>1</v>
      </c>
      <c r="L14" s="182">
        <v>207</v>
      </c>
      <c r="M14" s="114">
        <v>41</v>
      </c>
      <c r="N14" s="116">
        <v>84</v>
      </c>
      <c r="O14" s="116">
        <v>12</v>
      </c>
      <c r="P14" s="175">
        <v>0</v>
      </c>
      <c r="Q14" s="182">
        <v>137</v>
      </c>
      <c r="R14" s="182">
        <v>387</v>
      </c>
      <c r="S14" s="296" t="s">
        <v>179</v>
      </c>
    </row>
    <row r="15" spans="2:19" ht="20.100000000000001" customHeight="1" x14ac:dyDescent="0.25">
      <c r="B15" s="171" t="s">
        <v>98</v>
      </c>
      <c r="C15" s="114">
        <v>13</v>
      </c>
      <c r="D15" s="116">
        <v>17</v>
      </c>
      <c r="E15" s="116">
        <v>0</v>
      </c>
      <c r="F15" s="175">
        <v>0</v>
      </c>
      <c r="G15" s="182">
        <v>30</v>
      </c>
      <c r="H15" s="114">
        <v>149</v>
      </c>
      <c r="I15" s="116">
        <v>370</v>
      </c>
      <c r="J15" s="116">
        <v>18</v>
      </c>
      <c r="K15" s="175">
        <v>0</v>
      </c>
      <c r="L15" s="182">
        <v>537</v>
      </c>
      <c r="M15" s="114">
        <v>89</v>
      </c>
      <c r="N15" s="116">
        <v>196</v>
      </c>
      <c r="O15" s="116">
        <v>15</v>
      </c>
      <c r="P15" s="175">
        <v>0</v>
      </c>
      <c r="Q15" s="182">
        <v>300</v>
      </c>
      <c r="R15" s="182">
        <v>867</v>
      </c>
      <c r="S15" s="296" t="s">
        <v>180</v>
      </c>
    </row>
    <row r="16" spans="2:19" ht="20.100000000000001" customHeight="1" x14ac:dyDescent="0.25">
      <c r="B16" s="171" t="s">
        <v>99</v>
      </c>
      <c r="C16" s="114">
        <v>19</v>
      </c>
      <c r="D16" s="116">
        <v>25</v>
      </c>
      <c r="E16" s="116">
        <v>1</v>
      </c>
      <c r="F16" s="175">
        <v>0</v>
      </c>
      <c r="G16" s="182">
        <v>45</v>
      </c>
      <c r="H16" s="114">
        <v>145</v>
      </c>
      <c r="I16" s="116">
        <v>277</v>
      </c>
      <c r="J16" s="116">
        <v>13</v>
      </c>
      <c r="K16" s="175">
        <v>0</v>
      </c>
      <c r="L16" s="182">
        <v>435</v>
      </c>
      <c r="M16" s="114">
        <v>80</v>
      </c>
      <c r="N16" s="116">
        <v>162</v>
      </c>
      <c r="O16" s="116">
        <v>15</v>
      </c>
      <c r="P16" s="175">
        <v>0</v>
      </c>
      <c r="Q16" s="182">
        <v>257</v>
      </c>
      <c r="R16" s="182">
        <v>737</v>
      </c>
      <c r="S16" s="296" t="s">
        <v>181</v>
      </c>
    </row>
    <row r="17" spans="2:19" ht="20.100000000000001" customHeight="1" x14ac:dyDescent="0.25">
      <c r="B17" s="171" t="s">
        <v>100</v>
      </c>
      <c r="C17" s="114">
        <v>4</v>
      </c>
      <c r="D17" s="116">
        <v>16</v>
      </c>
      <c r="E17" s="116">
        <v>1</v>
      </c>
      <c r="F17" s="175">
        <v>0</v>
      </c>
      <c r="G17" s="182">
        <v>21</v>
      </c>
      <c r="H17" s="114">
        <v>71</v>
      </c>
      <c r="I17" s="116">
        <v>191</v>
      </c>
      <c r="J17" s="116">
        <v>11</v>
      </c>
      <c r="K17" s="175">
        <v>0</v>
      </c>
      <c r="L17" s="182">
        <v>273</v>
      </c>
      <c r="M17" s="114">
        <v>38</v>
      </c>
      <c r="N17" s="116">
        <v>90</v>
      </c>
      <c r="O17" s="116">
        <v>10</v>
      </c>
      <c r="P17" s="175">
        <v>0</v>
      </c>
      <c r="Q17" s="182">
        <v>138</v>
      </c>
      <c r="R17" s="182">
        <v>432</v>
      </c>
      <c r="S17" s="296" t="s">
        <v>182</v>
      </c>
    </row>
    <row r="18" spans="2:19" ht="20.100000000000001" customHeight="1" thickBot="1" x14ac:dyDescent="0.3">
      <c r="B18" s="171" t="s">
        <v>101</v>
      </c>
      <c r="C18" s="114">
        <v>12</v>
      </c>
      <c r="D18" s="116">
        <v>31</v>
      </c>
      <c r="E18" s="116">
        <v>0</v>
      </c>
      <c r="F18" s="175">
        <v>0</v>
      </c>
      <c r="G18" s="182">
        <v>43</v>
      </c>
      <c r="H18" s="114">
        <v>106</v>
      </c>
      <c r="I18" s="116">
        <v>235</v>
      </c>
      <c r="J18" s="116">
        <v>13</v>
      </c>
      <c r="K18" s="175">
        <v>0</v>
      </c>
      <c r="L18" s="182">
        <v>354</v>
      </c>
      <c r="M18" s="114">
        <v>46</v>
      </c>
      <c r="N18" s="116">
        <v>112</v>
      </c>
      <c r="O18" s="116">
        <v>13</v>
      </c>
      <c r="P18" s="175">
        <v>0</v>
      </c>
      <c r="Q18" s="182">
        <v>171</v>
      </c>
      <c r="R18" s="182">
        <v>568</v>
      </c>
      <c r="S18" s="296" t="s">
        <v>183</v>
      </c>
    </row>
    <row r="19" spans="2:19" ht="20.100000000000001" customHeight="1" thickTop="1" thickBot="1" x14ac:dyDescent="0.3">
      <c r="B19" s="128" t="s">
        <v>32</v>
      </c>
      <c r="C19" s="143">
        <v>99</v>
      </c>
      <c r="D19" s="144">
        <v>275</v>
      </c>
      <c r="E19" s="144">
        <v>5</v>
      </c>
      <c r="F19" s="183">
        <v>0</v>
      </c>
      <c r="G19" s="146">
        <v>379</v>
      </c>
      <c r="H19" s="143">
        <v>1223</v>
      </c>
      <c r="I19" s="144">
        <v>2869</v>
      </c>
      <c r="J19" s="144">
        <v>141</v>
      </c>
      <c r="K19" s="183">
        <v>6</v>
      </c>
      <c r="L19" s="146">
        <v>4239</v>
      </c>
      <c r="M19" s="143">
        <v>697</v>
      </c>
      <c r="N19" s="144">
        <v>1607</v>
      </c>
      <c r="O19" s="144">
        <v>151</v>
      </c>
      <c r="P19" s="183">
        <v>0</v>
      </c>
      <c r="Q19" s="146">
        <v>2455</v>
      </c>
      <c r="R19" s="146">
        <v>7073</v>
      </c>
      <c r="S19" s="297" t="s">
        <v>54</v>
      </c>
    </row>
    <row r="20" spans="2:19" ht="16.5" thickTop="1" thickBot="1" x14ac:dyDescent="0.3">
      <c r="B20" s="92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2:19" ht="15.75" thickTop="1" x14ac:dyDescent="0.25">
      <c r="B21" s="164" t="s">
        <v>36</v>
      </c>
      <c r="C21" s="165"/>
      <c r="D21" s="165"/>
      <c r="E21" s="126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5"/>
    </row>
    <row r="22" spans="2:19" ht="15.75" thickBot="1" x14ac:dyDescent="0.3">
      <c r="B22" s="166" t="s">
        <v>199</v>
      </c>
      <c r="C22" s="167"/>
      <c r="D22" s="167"/>
      <c r="E22" s="12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5"/>
    </row>
    <row r="23" spans="2:19" ht="15.75" thickTop="1" x14ac:dyDescent="0.2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B1:S23"/>
  <sheetViews>
    <sheetView zoomScale="80" zoomScaleNormal="80" workbookViewId="0">
      <selection activeCell="C7" sqref="C7:R19"/>
    </sheetView>
  </sheetViews>
  <sheetFormatPr defaultColWidth="9.140625" defaultRowHeight="15" x14ac:dyDescent="0.25"/>
  <cols>
    <col min="1" max="1" width="4.28515625" style="81" customWidth="1"/>
    <col min="2" max="18" width="13.710937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5.15" customHeight="1" thickTop="1" thickBot="1" x14ac:dyDescent="0.3">
      <c r="B2" s="321" t="s">
        <v>324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5.15" customHeight="1" thickTop="1" thickBot="1" x14ac:dyDescent="0.3">
      <c r="B3" s="324" t="s">
        <v>89</v>
      </c>
      <c r="C3" s="402" t="s">
        <v>41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3"/>
    </row>
    <row r="4" spans="2:19" ht="25.15" customHeight="1" thickTop="1" thickBot="1" x14ac:dyDescent="0.3">
      <c r="B4" s="326"/>
      <c r="C4" s="355" t="s">
        <v>102</v>
      </c>
      <c r="D4" s="328"/>
      <c r="E4" s="328"/>
      <c r="F4" s="328"/>
      <c r="G4" s="329"/>
      <c r="H4" s="355" t="s">
        <v>103</v>
      </c>
      <c r="I4" s="328"/>
      <c r="J4" s="328"/>
      <c r="K4" s="328"/>
      <c r="L4" s="329"/>
      <c r="M4" s="355" t="s">
        <v>44</v>
      </c>
      <c r="N4" s="328"/>
      <c r="O4" s="328"/>
      <c r="P4" s="328"/>
      <c r="Q4" s="329"/>
      <c r="R4" s="343" t="s">
        <v>32</v>
      </c>
    </row>
    <row r="5" spans="2:19" ht="25.15" customHeight="1" thickTop="1" x14ac:dyDescent="0.25">
      <c r="B5" s="326"/>
      <c r="C5" s="394" t="s">
        <v>33</v>
      </c>
      <c r="D5" s="404"/>
      <c r="E5" s="404"/>
      <c r="F5" s="405"/>
      <c r="G5" s="324" t="s">
        <v>32</v>
      </c>
      <c r="H5" s="394" t="s">
        <v>33</v>
      </c>
      <c r="I5" s="404"/>
      <c r="J5" s="404"/>
      <c r="K5" s="405"/>
      <c r="L5" s="324" t="s">
        <v>32</v>
      </c>
      <c r="M5" s="394" t="s">
        <v>33</v>
      </c>
      <c r="N5" s="404"/>
      <c r="O5" s="404"/>
      <c r="P5" s="405"/>
      <c r="Q5" s="324" t="s">
        <v>32</v>
      </c>
      <c r="R5" s="344"/>
    </row>
    <row r="6" spans="2:19" ht="25.15" customHeight="1" thickBot="1" x14ac:dyDescent="0.3">
      <c r="B6" s="327"/>
      <c r="C6" s="275" t="s">
        <v>34</v>
      </c>
      <c r="D6" s="276" t="s">
        <v>201</v>
      </c>
      <c r="E6" s="276" t="s">
        <v>202</v>
      </c>
      <c r="F6" s="255" t="s">
        <v>35</v>
      </c>
      <c r="G6" s="327"/>
      <c r="H6" s="275" t="s">
        <v>34</v>
      </c>
      <c r="I6" s="276" t="s">
        <v>201</v>
      </c>
      <c r="J6" s="276" t="s">
        <v>202</v>
      </c>
      <c r="K6" s="255" t="s">
        <v>35</v>
      </c>
      <c r="L6" s="327"/>
      <c r="M6" s="275" t="s">
        <v>34</v>
      </c>
      <c r="N6" s="276" t="s">
        <v>201</v>
      </c>
      <c r="O6" s="276" t="s">
        <v>202</v>
      </c>
      <c r="P6" s="255" t="s">
        <v>35</v>
      </c>
      <c r="Q6" s="327"/>
      <c r="R6" s="345"/>
    </row>
    <row r="7" spans="2:19" ht="20.100000000000001" customHeight="1" thickTop="1" x14ac:dyDescent="0.25">
      <c r="B7" s="170" t="s">
        <v>90</v>
      </c>
      <c r="C7" s="189">
        <v>0.10101010101010101</v>
      </c>
      <c r="D7" s="190">
        <v>0.13090909090909092</v>
      </c>
      <c r="E7" s="190">
        <v>0.2</v>
      </c>
      <c r="F7" s="191">
        <v>0</v>
      </c>
      <c r="G7" s="213">
        <v>0.12401055408970976</v>
      </c>
      <c r="H7" s="189">
        <v>0.17170891251022077</v>
      </c>
      <c r="I7" s="190">
        <v>0.16382014639247125</v>
      </c>
      <c r="J7" s="190">
        <v>0.19148936170212766</v>
      </c>
      <c r="K7" s="191">
        <v>0.16666666666666666</v>
      </c>
      <c r="L7" s="213">
        <v>0.1670205237084218</v>
      </c>
      <c r="M7" s="189">
        <v>0.17216642754662842</v>
      </c>
      <c r="N7" s="190">
        <v>0.17672682016179217</v>
      </c>
      <c r="O7" s="190">
        <v>0.2185430463576159</v>
      </c>
      <c r="P7" s="191">
        <v>0</v>
      </c>
      <c r="Q7" s="214">
        <v>0.1780040733197556</v>
      </c>
      <c r="R7" s="214">
        <v>0.16852820585324474</v>
      </c>
      <c r="S7" s="296" t="s">
        <v>172</v>
      </c>
    </row>
    <row r="8" spans="2:19" ht="20.100000000000001" customHeight="1" x14ac:dyDescent="0.25">
      <c r="B8" s="171" t="s">
        <v>91</v>
      </c>
      <c r="C8" s="189">
        <v>7.0707070707070704E-2</v>
      </c>
      <c r="D8" s="190">
        <v>0.12727272727272726</v>
      </c>
      <c r="E8" s="190">
        <v>0</v>
      </c>
      <c r="F8" s="191">
        <v>0</v>
      </c>
      <c r="G8" s="214">
        <v>0.11081794195250659</v>
      </c>
      <c r="H8" s="189">
        <v>0.11283728536385937</v>
      </c>
      <c r="I8" s="190">
        <v>0.12791913558731266</v>
      </c>
      <c r="J8" s="190">
        <v>8.5106382978723402E-2</v>
      </c>
      <c r="K8" s="191">
        <v>0.16666666666666666</v>
      </c>
      <c r="L8" s="214">
        <v>0.12219863175277187</v>
      </c>
      <c r="M8" s="189">
        <v>0.11190817790530846</v>
      </c>
      <c r="N8" s="190">
        <v>0.13067828251400124</v>
      </c>
      <c r="O8" s="190">
        <v>0.10596026490066225</v>
      </c>
      <c r="P8" s="191">
        <v>0</v>
      </c>
      <c r="Q8" s="214">
        <v>0.12382892057026476</v>
      </c>
      <c r="R8" s="214">
        <v>0.12215467269899619</v>
      </c>
      <c r="S8" s="296" t="s">
        <v>173</v>
      </c>
    </row>
    <row r="9" spans="2:19" ht="20.100000000000001" customHeight="1" x14ac:dyDescent="0.25">
      <c r="B9" s="171" t="s">
        <v>92</v>
      </c>
      <c r="C9" s="189">
        <v>7.0707070707070704E-2</v>
      </c>
      <c r="D9" s="190">
        <v>4.7272727272727272E-2</v>
      </c>
      <c r="E9" s="190">
        <v>0.4</v>
      </c>
      <c r="F9" s="191">
        <v>0</v>
      </c>
      <c r="G9" s="214">
        <v>5.8047493403693931E-2</v>
      </c>
      <c r="H9" s="189">
        <v>8.5036794766966475E-2</v>
      </c>
      <c r="I9" s="190">
        <v>7.4241896131056112E-2</v>
      </c>
      <c r="J9" s="190">
        <v>5.6737588652482268E-2</v>
      </c>
      <c r="K9" s="191">
        <v>0.16666666666666666</v>
      </c>
      <c r="L9" s="214">
        <v>7.6904930408115121E-2</v>
      </c>
      <c r="M9" s="189">
        <v>7.0301291248206596E-2</v>
      </c>
      <c r="N9" s="190">
        <v>7.591785936527691E-2</v>
      </c>
      <c r="O9" s="190">
        <v>6.6225165562913912E-2</v>
      </c>
      <c r="P9" s="191">
        <v>0</v>
      </c>
      <c r="Q9" s="214">
        <v>7.372708757637475E-2</v>
      </c>
      <c r="R9" s="214">
        <v>7.4791460483528915E-2</v>
      </c>
      <c r="S9" s="296" t="s">
        <v>174</v>
      </c>
    </row>
    <row r="10" spans="2:19" ht="20.100000000000001" customHeight="1" x14ac:dyDescent="0.25">
      <c r="B10" s="171" t="s">
        <v>93</v>
      </c>
      <c r="C10" s="189">
        <v>1.0101010101010102E-2</v>
      </c>
      <c r="D10" s="190">
        <v>3.6363636363636362E-2</v>
      </c>
      <c r="E10" s="190">
        <v>0</v>
      </c>
      <c r="F10" s="191">
        <v>0</v>
      </c>
      <c r="G10" s="214">
        <v>2.9023746701846966E-2</v>
      </c>
      <c r="H10" s="189">
        <v>1.9623875715453803E-2</v>
      </c>
      <c r="I10" s="190">
        <v>3.3809689787382365E-2</v>
      </c>
      <c r="J10" s="190">
        <v>1.4184397163120567E-2</v>
      </c>
      <c r="K10" s="191">
        <v>0</v>
      </c>
      <c r="L10" s="214">
        <v>2.9016277423920735E-2</v>
      </c>
      <c r="M10" s="189">
        <v>2.8694404591104734E-2</v>
      </c>
      <c r="N10" s="190">
        <v>2.6757934038581208E-2</v>
      </c>
      <c r="O10" s="190">
        <v>1.3245033112582781E-2</v>
      </c>
      <c r="P10" s="191">
        <v>0</v>
      </c>
      <c r="Q10" s="214">
        <v>2.6476578411405296E-2</v>
      </c>
      <c r="R10" s="214">
        <v>2.8135161883217869E-2</v>
      </c>
      <c r="S10" s="296" t="s">
        <v>175</v>
      </c>
    </row>
    <row r="11" spans="2:19" ht="20.100000000000001" customHeight="1" x14ac:dyDescent="0.25">
      <c r="B11" s="171" t="s">
        <v>94</v>
      </c>
      <c r="C11" s="189">
        <v>3.0303030303030304E-2</v>
      </c>
      <c r="D11" s="190">
        <v>4.363636363636364E-2</v>
      </c>
      <c r="E11" s="190">
        <v>0</v>
      </c>
      <c r="F11" s="191">
        <v>0</v>
      </c>
      <c r="G11" s="214">
        <v>3.9577836411609502E-2</v>
      </c>
      <c r="H11" s="189">
        <v>4.9877350776778413E-2</v>
      </c>
      <c r="I11" s="190">
        <v>4.810038340885326E-2</v>
      </c>
      <c r="J11" s="190">
        <v>7.0921985815602842E-2</v>
      </c>
      <c r="K11" s="191">
        <v>0.16666666666666666</v>
      </c>
      <c r="L11" s="214">
        <v>4.953998584571833E-2</v>
      </c>
      <c r="M11" s="189">
        <v>5.308464849354376E-2</v>
      </c>
      <c r="N11" s="190">
        <v>5.1026757934038582E-2</v>
      </c>
      <c r="O11" s="190">
        <v>5.9602649006622516E-2</v>
      </c>
      <c r="P11" s="191">
        <v>0</v>
      </c>
      <c r="Q11" s="214">
        <v>5.213849287169043E-2</v>
      </c>
      <c r="R11" s="214">
        <v>4.9908101230029693E-2</v>
      </c>
      <c r="S11" s="296" t="s">
        <v>176</v>
      </c>
    </row>
    <row r="12" spans="2:19" ht="20.100000000000001" customHeight="1" x14ac:dyDescent="0.25">
      <c r="B12" s="171" t="s">
        <v>95</v>
      </c>
      <c r="C12" s="189">
        <v>7.0707070707070704E-2</v>
      </c>
      <c r="D12" s="190">
        <v>0.08</v>
      </c>
      <c r="E12" s="190">
        <v>0</v>
      </c>
      <c r="F12" s="191">
        <v>0</v>
      </c>
      <c r="G12" s="214">
        <v>7.6517150395778361E-2</v>
      </c>
      <c r="H12" s="189">
        <v>8.6672117743254298E-2</v>
      </c>
      <c r="I12" s="190">
        <v>8.0515859184384808E-2</v>
      </c>
      <c r="J12" s="190">
        <v>5.6737588652482268E-2</v>
      </c>
      <c r="K12" s="191">
        <v>0.16666666666666666</v>
      </c>
      <c r="L12" s="214">
        <v>8.1623024298183536E-2</v>
      </c>
      <c r="M12" s="189">
        <v>9.7560975609756101E-2</v>
      </c>
      <c r="N12" s="190">
        <v>8.2140634723086497E-2</v>
      </c>
      <c r="O12" s="190">
        <v>5.2980132450331126E-2</v>
      </c>
      <c r="P12" s="191">
        <v>0</v>
      </c>
      <c r="Q12" s="214">
        <v>8.4725050916496944E-2</v>
      </c>
      <c r="R12" s="214">
        <v>8.2426127527216175E-2</v>
      </c>
      <c r="S12" s="296" t="s">
        <v>177</v>
      </c>
    </row>
    <row r="13" spans="2:19" ht="20.100000000000001" customHeight="1" x14ac:dyDescent="0.25">
      <c r="B13" s="171" t="s">
        <v>96</v>
      </c>
      <c r="C13" s="189">
        <v>6.0606060606060608E-2</v>
      </c>
      <c r="D13" s="190">
        <v>9.0909090909090912E-2</v>
      </c>
      <c r="E13" s="190">
        <v>0</v>
      </c>
      <c r="F13" s="191">
        <v>0</v>
      </c>
      <c r="G13" s="214">
        <v>8.1794195250659632E-2</v>
      </c>
      <c r="H13" s="189">
        <v>3.9247751430907606E-2</v>
      </c>
      <c r="I13" s="190">
        <v>4.9494597420704077E-2</v>
      </c>
      <c r="J13" s="190">
        <v>8.5106382978723402E-2</v>
      </c>
      <c r="K13" s="191">
        <v>0</v>
      </c>
      <c r="L13" s="214">
        <v>4.7652748289690967E-2</v>
      </c>
      <c r="M13" s="189">
        <v>4.4476327116212341E-2</v>
      </c>
      <c r="N13" s="190">
        <v>5.6004978220286245E-2</v>
      </c>
      <c r="O13" s="190">
        <v>5.2980132450331126E-2</v>
      </c>
      <c r="P13" s="191">
        <v>0</v>
      </c>
      <c r="Q13" s="214">
        <v>5.2545824847250511E-2</v>
      </c>
      <c r="R13" s="214">
        <v>5.1180545737310901E-2</v>
      </c>
      <c r="S13" s="296" t="s">
        <v>178</v>
      </c>
    </row>
    <row r="14" spans="2:19" ht="20.100000000000001" customHeight="1" x14ac:dyDescent="0.25">
      <c r="B14" s="171" t="s">
        <v>97</v>
      </c>
      <c r="C14" s="189">
        <v>0.10101010101010101</v>
      </c>
      <c r="D14" s="190">
        <v>0.12</v>
      </c>
      <c r="E14" s="190">
        <v>0</v>
      </c>
      <c r="F14" s="191">
        <v>0</v>
      </c>
      <c r="G14" s="214">
        <v>0.11345646437994723</v>
      </c>
      <c r="H14" s="189">
        <v>4.9877350776778413E-2</v>
      </c>
      <c r="I14" s="190">
        <v>4.810038340885326E-2</v>
      </c>
      <c r="J14" s="190">
        <v>4.9645390070921988E-2</v>
      </c>
      <c r="K14" s="191">
        <v>0.16666666666666666</v>
      </c>
      <c r="L14" s="214">
        <v>4.8832271762208071E-2</v>
      </c>
      <c r="M14" s="189">
        <v>5.8823529411764705E-2</v>
      </c>
      <c r="N14" s="190">
        <v>5.2271313005600499E-2</v>
      </c>
      <c r="O14" s="190">
        <v>7.9470198675496692E-2</v>
      </c>
      <c r="P14" s="191">
        <v>0</v>
      </c>
      <c r="Q14" s="214">
        <v>5.5804480651731159E-2</v>
      </c>
      <c r="R14" s="214">
        <v>5.4715113813092041E-2</v>
      </c>
      <c r="S14" s="296" t="s">
        <v>179</v>
      </c>
    </row>
    <row r="15" spans="2:19" ht="20.100000000000001" customHeight="1" x14ac:dyDescent="0.25">
      <c r="B15" s="171" t="s">
        <v>98</v>
      </c>
      <c r="C15" s="189">
        <v>0.13131313131313133</v>
      </c>
      <c r="D15" s="190">
        <v>6.1818181818181821E-2</v>
      </c>
      <c r="E15" s="190">
        <v>0</v>
      </c>
      <c r="F15" s="191">
        <v>0</v>
      </c>
      <c r="G15" s="214">
        <v>7.9155672823219003E-2</v>
      </c>
      <c r="H15" s="189">
        <v>0.12183156173344235</v>
      </c>
      <c r="I15" s="190">
        <v>0.12896479609620076</v>
      </c>
      <c r="J15" s="190">
        <v>0.1276595744680851</v>
      </c>
      <c r="K15" s="191">
        <v>0</v>
      </c>
      <c r="L15" s="214">
        <v>0.12668082094833688</v>
      </c>
      <c r="M15" s="189">
        <v>0.12769010043041606</v>
      </c>
      <c r="N15" s="190">
        <v>0.12196639701306783</v>
      </c>
      <c r="O15" s="190">
        <v>9.9337748344370855E-2</v>
      </c>
      <c r="P15" s="191">
        <v>0</v>
      </c>
      <c r="Q15" s="214">
        <v>0.12219959266802444</v>
      </c>
      <c r="R15" s="214">
        <v>0.12257882086808992</v>
      </c>
      <c r="S15" s="296" t="s">
        <v>180</v>
      </c>
    </row>
    <row r="16" spans="2:19" ht="20.100000000000001" customHeight="1" x14ac:dyDescent="0.25">
      <c r="B16" s="171" t="s">
        <v>99</v>
      </c>
      <c r="C16" s="189">
        <v>0.19191919191919191</v>
      </c>
      <c r="D16" s="190">
        <v>9.0909090909090912E-2</v>
      </c>
      <c r="E16" s="190">
        <v>0.2</v>
      </c>
      <c r="F16" s="191">
        <v>0</v>
      </c>
      <c r="G16" s="214">
        <v>0.11873350923482849</v>
      </c>
      <c r="H16" s="189">
        <v>0.11856091578086672</v>
      </c>
      <c r="I16" s="190">
        <v>9.6549320320669221E-2</v>
      </c>
      <c r="J16" s="190">
        <v>9.2198581560283682E-2</v>
      </c>
      <c r="K16" s="191">
        <v>0</v>
      </c>
      <c r="L16" s="214">
        <v>0.10261854210898796</v>
      </c>
      <c r="M16" s="189">
        <v>0.11477761836441894</v>
      </c>
      <c r="N16" s="190">
        <v>0.10080896079651525</v>
      </c>
      <c r="O16" s="190">
        <v>9.9337748344370855E-2</v>
      </c>
      <c r="P16" s="191">
        <v>0</v>
      </c>
      <c r="Q16" s="214">
        <v>0.10468431771894093</v>
      </c>
      <c r="R16" s="214">
        <v>0.104199066874028</v>
      </c>
      <c r="S16" s="296" t="s">
        <v>181</v>
      </c>
    </row>
    <row r="17" spans="2:19" ht="20.100000000000001" customHeight="1" x14ac:dyDescent="0.25">
      <c r="B17" s="171" t="s">
        <v>100</v>
      </c>
      <c r="C17" s="189">
        <v>4.0404040404040407E-2</v>
      </c>
      <c r="D17" s="190">
        <v>5.8181818181818182E-2</v>
      </c>
      <c r="E17" s="190">
        <v>0.2</v>
      </c>
      <c r="F17" s="191">
        <v>0</v>
      </c>
      <c r="G17" s="214">
        <v>5.5408970976253295E-2</v>
      </c>
      <c r="H17" s="189">
        <v>5.80539656582175E-2</v>
      </c>
      <c r="I17" s="190">
        <v>6.6573719065876613E-2</v>
      </c>
      <c r="J17" s="190">
        <v>7.8014184397163122E-2</v>
      </c>
      <c r="K17" s="191">
        <v>0</v>
      </c>
      <c r="L17" s="214">
        <v>6.4401981599433833E-2</v>
      </c>
      <c r="M17" s="189">
        <v>5.4519368723098996E-2</v>
      </c>
      <c r="N17" s="190">
        <v>5.6004978220286245E-2</v>
      </c>
      <c r="O17" s="190">
        <v>6.6225165562913912E-2</v>
      </c>
      <c r="P17" s="191">
        <v>0</v>
      </c>
      <c r="Q17" s="214">
        <v>5.621181262729124E-2</v>
      </c>
      <c r="R17" s="214">
        <v>6.1077336349498093E-2</v>
      </c>
      <c r="S17" s="296" t="s">
        <v>182</v>
      </c>
    </row>
    <row r="18" spans="2:19" ht="20.100000000000001" customHeight="1" thickBot="1" x14ac:dyDescent="0.3">
      <c r="B18" s="171" t="s">
        <v>101</v>
      </c>
      <c r="C18" s="189">
        <v>0.12121212121212122</v>
      </c>
      <c r="D18" s="190">
        <v>0.11272727272727273</v>
      </c>
      <c r="E18" s="190">
        <v>0</v>
      </c>
      <c r="F18" s="191">
        <v>0</v>
      </c>
      <c r="G18" s="214">
        <v>0.11345646437994723</v>
      </c>
      <c r="H18" s="189">
        <v>8.6672117743254298E-2</v>
      </c>
      <c r="I18" s="190">
        <v>8.1910073196235625E-2</v>
      </c>
      <c r="J18" s="190">
        <v>9.2198581560283682E-2</v>
      </c>
      <c r="K18" s="191">
        <v>0</v>
      </c>
      <c r="L18" s="214">
        <v>8.3510261854210899E-2</v>
      </c>
      <c r="M18" s="189">
        <v>6.5997130559540887E-2</v>
      </c>
      <c r="N18" s="190">
        <v>6.9695084007467337E-2</v>
      </c>
      <c r="O18" s="190">
        <v>8.6092715231788075E-2</v>
      </c>
      <c r="P18" s="191">
        <v>0</v>
      </c>
      <c r="Q18" s="214">
        <v>6.9653767820773926E-2</v>
      </c>
      <c r="R18" s="214">
        <v>8.0305386681747484E-2</v>
      </c>
      <c r="S18" s="296" t="s">
        <v>183</v>
      </c>
    </row>
    <row r="19" spans="2:19" ht="20.100000000000001" customHeight="1" thickTop="1" thickBot="1" x14ac:dyDescent="0.3">
      <c r="B19" s="128" t="s">
        <v>32</v>
      </c>
      <c r="C19" s="215">
        <v>1.0000000000000002</v>
      </c>
      <c r="D19" s="216">
        <v>1</v>
      </c>
      <c r="E19" s="216">
        <v>1</v>
      </c>
      <c r="F19" s="217">
        <v>0</v>
      </c>
      <c r="G19" s="218">
        <v>1</v>
      </c>
      <c r="H19" s="215">
        <v>1</v>
      </c>
      <c r="I19" s="216">
        <v>1</v>
      </c>
      <c r="J19" s="216">
        <v>1</v>
      </c>
      <c r="K19" s="217">
        <v>0.99999999999999989</v>
      </c>
      <c r="L19" s="218">
        <v>1.0000000000000002</v>
      </c>
      <c r="M19" s="215">
        <v>1</v>
      </c>
      <c r="N19" s="216">
        <v>1</v>
      </c>
      <c r="O19" s="216">
        <v>1</v>
      </c>
      <c r="P19" s="217">
        <v>0</v>
      </c>
      <c r="Q19" s="218">
        <v>1</v>
      </c>
      <c r="R19" s="218">
        <v>1</v>
      </c>
      <c r="S19" s="297" t="s">
        <v>54</v>
      </c>
    </row>
    <row r="20" spans="2:19" ht="16.5" thickTop="1" thickBot="1" x14ac:dyDescent="0.3">
      <c r="B20" s="92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2:19" ht="15.75" thickTop="1" x14ac:dyDescent="0.25">
      <c r="B21" s="164" t="s">
        <v>36</v>
      </c>
      <c r="C21" s="165"/>
      <c r="D21" s="165"/>
      <c r="E21" s="126"/>
      <c r="F21" s="97"/>
      <c r="G21" s="211"/>
      <c r="H21" s="97"/>
      <c r="I21" s="97"/>
      <c r="J21" s="97"/>
      <c r="K21" s="97"/>
      <c r="L21" s="106"/>
      <c r="M21" s="97"/>
      <c r="N21" s="97"/>
      <c r="O21" s="97"/>
      <c r="P21" s="97"/>
      <c r="Q21" s="106"/>
      <c r="R21" s="212"/>
    </row>
    <row r="22" spans="2:19" ht="15.75" thickBot="1" x14ac:dyDescent="0.3">
      <c r="B22" s="166" t="s">
        <v>200</v>
      </c>
      <c r="C22" s="167"/>
      <c r="D22" s="167"/>
      <c r="E22" s="127"/>
      <c r="F22" s="97"/>
      <c r="G22" s="106"/>
      <c r="H22" s="97"/>
      <c r="I22" s="97"/>
      <c r="J22" s="97"/>
      <c r="K22" s="97"/>
      <c r="L22" s="106"/>
      <c r="M22" s="97"/>
      <c r="N22" s="97"/>
      <c r="O22" s="97"/>
      <c r="P22" s="97"/>
      <c r="Q22" s="106"/>
      <c r="R22" s="97"/>
    </row>
    <row r="23" spans="2:19" ht="15.75" thickTop="1" x14ac:dyDescent="0.25">
      <c r="B23" s="95"/>
      <c r="C23" s="200"/>
      <c r="D23" s="200"/>
      <c r="E23" s="200"/>
      <c r="F23" s="200"/>
      <c r="G23" s="201"/>
      <c r="H23" s="200"/>
      <c r="I23" s="200"/>
      <c r="J23" s="200"/>
      <c r="K23" s="200"/>
      <c r="L23" s="96"/>
      <c r="M23" s="95"/>
      <c r="N23" s="95"/>
      <c r="O23" s="95"/>
      <c r="P23" s="95"/>
      <c r="Q23" s="96"/>
      <c r="R23" s="95"/>
    </row>
  </sheetData>
  <mergeCells count="13"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B1:Q22"/>
  <sheetViews>
    <sheetView zoomScale="80" zoomScaleNormal="80" workbookViewId="0">
      <selection activeCell="C6" sqref="C6:P18"/>
    </sheetView>
  </sheetViews>
  <sheetFormatPr defaultColWidth="9.140625" defaultRowHeight="15" x14ac:dyDescent="0.25"/>
  <cols>
    <col min="1" max="1" width="9.140625" style="81"/>
    <col min="2" max="16" width="13.7109375" style="81" customWidth="1"/>
    <col min="17" max="17" width="9.140625" style="295"/>
    <col min="18" max="16384" width="9.140625" style="81"/>
  </cols>
  <sheetData>
    <row r="1" spans="2:17" ht="15.75" thickBot="1" x14ac:dyDescent="0.3"/>
    <row r="2" spans="2:17" ht="25.15" customHeight="1" thickTop="1" thickBot="1" x14ac:dyDescent="0.3">
      <c r="B2" s="321" t="s">
        <v>325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3"/>
    </row>
    <row r="3" spans="2:17" ht="25.15" customHeight="1" thickTop="1" thickBot="1" x14ac:dyDescent="0.3">
      <c r="B3" s="324" t="s">
        <v>84</v>
      </c>
      <c r="C3" s="328" t="s">
        <v>204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9"/>
    </row>
    <row r="4" spans="2:17" ht="25.15" customHeight="1" thickTop="1" x14ac:dyDescent="0.25">
      <c r="B4" s="326"/>
      <c r="C4" s="351" t="s">
        <v>205</v>
      </c>
      <c r="D4" s="352"/>
      <c r="E4" s="353" t="s">
        <v>206</v>
      </c>
      <c r="F4" s="352"/>
      <c r="G4" s="353" t="s">
        <v>207</v>
      </c>
      <c r="H4" s="352"/>
      <c r="I4" s="353" t="s">
        <v>208</v>
      </c>
      <c r="J4" s="352"/>
      <c r="K4" s="353" t="s">
        <v>209</v>
      </c>
      <c r="L4" s="352"/>
      <c r="M4" s="354" t="s">
        <v>210</v>
      </c>
      <c r="N4" s="354"/>
      <c r="O4" s="330" t="s">
        <v>32</v>
      </c>
      <c r="P4" s="331"/>
    </row>
    <row r="5" spans="2:17" ht="25.15" customHeight="1" thickBot="1" x14ac:dyDescent="0.3">
      <c r="B5" s="327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7" t="s">
        <v>6</v>
      </c>
      <c r="K5" s="268" t="s">
        <v>5</v>
      </c>
      <c r="L5" s="267" t="s">
        <v>6</v>
      </c>
      <c r="M5" s="268" t="s">
        <v>5</v>
      </c>
      <c r="N5" s="269" t="s">
        <v>6</v>
      </c>
      <c r="O5" s="266" t="s">
        <v>5</v>
      </c>
      <c r="P5" s="270" t="s">
        <v>6</v>
      </c>
      <c r="Q5" s="296" t="s">
        <v>172</v>
      </c>
    </row>
    <row r="6" spans="2:17" ht="20.100000000000001" customHeight="1" thickTop="1" x14ac:dyDescent="0.25">
      <c r="B6" s="171" t="s">
        <v>90</v>
      </c>
      <c r="C6" s="114">
        <v>28</v>
      </c>
      <c r="D6" s="120">
        <v>0.13725490196078433</v>
      </c>
      <c r="E6" s="116">
        <v>690</v>
      </c>
      <c r="F6" s="120">
        <v>0.1875</v>
      </c>
      <c r="G6" s="116">
        <v>81</v>
      </c>
      <c r="H6" s="120">
        <v>0.10397946084724005</v>
      </c>
      <c r="I6" s="116">
        <v>295</v>
      </c>
      <c r="J6" s="120">
        <v>0.17922235722964763</v>
      </c>
      <c r="K6" s="116">
        <v>8</v>
      </c>
      <c r="L6" s="120">
        <v>0.18604651162790697</v>
      </c>
      <c r="M6" s="116">
        <v>90</v>
      </c>
      <c r="N6" s="117">
        <v>0.12482662968099861</v>
      </c>
      <c r="O6" s="114">
        <v>1192</v>
      </c>
      <c r="P6" s="121">
        <v>0.16852820585324474</v>
      </c>
      <c r="Q6" s="296" t="s">
        <v>173</v>
      </c>
    </row>
    <row r="7" spans="2:17" ht="20.100000000000001" customHeight="1" x14ac:dyDescent="0.25">
      <c r="B7" s="171" t="s">
        <v>91</v>
      </c>
      <c r="C7" s="114">
        <v>29</v>
      </c>
      <c r="D7" s="120">
        <v>0.14215686274509803</v>
      </c>
      <c r="E7" s="116">
        <v>449</v>
      </c>
      <c r="F7" s="120">
        <v>0.12201086956521739</v>
      </c>
      <c r="G7" s="116">
        <v>82</v>
      </c>
      <c r="H7" s="120">
        <v>0.10526315789473684</v>
      </c>
      <c r="I7" s="116">
        <v>232</v>
      </c>
      <c r="J7" s="120">
        <v>0.14094775212636695</v>
      </c>
      <c r="K7" s="116">
        <v>7</v>
      </c>
      <c r="L7" s="120">
        <v>0.16279069767441862</v>
      </c>
      <c r="M7" s="116">
        <v>65</v>
      </c>
      <c r="N7" s="117">
        <v>9.0152565880721222E-2</v>
      </c>
      <c r="O7" s="114">
        <v>864</v>
      </c>
      <c r="P7" s="121">
        <v>0.12215467269899619</v>
      </c>
      <c r="Q7" s="296" t="s">
        <v>174</v>
      </c>
    </row>
    <row r="8" spans="2:17" ht="20.100000000000001" customHeight="1" x14ac:dyDescent="0.25">
      <c r="B8" s="171" t="s">
        <v>92</v>
      </c>
      <c r="C8" s="114">
        <v>15</v>
      </c>
      <c r="D8" s="120">
        <v>7.3529411764705885E-2</v>
      </c>
      <c r="E8" s="116">
        <v>275</v>
      </c>
      <c r="F8" s="120">
        <v>7.4728260869565216E-2</v>
      </c>
      <c r="G8" s="116">
        <v>50</v>
      </c>
      <c r="H8" s="120">
        <v>6.4184852374839535E-2</v>
      </c>
      <c r="I8" s="116">
        <v>141</v>
      </c>
      <c r="J8" s="120">
        <v>8.5662211421628193E-2</v>
      </c>
      <c r="K8" s="116">
        <v>4</v>
      </c>
      <c r="L8" s="120">
        <v>9.3023255813953487E-2</v>
      </c>
      <c r="M8" s="116">
        <v>44</v>
      </c>
      <c r="N8" s="117">
        <v>6.1026352288488211E-2</v>
      </c>
      <c r="O8" s="114">
        <v>529</v>
      </c>
      <c r="P8" s="121">
        <v>7.4791460483528915E-2</v>
      </c>
      <c r="Q8" s="296" t="s">
        <v>175</v>
      </c>
    </row>
    <row r="9" spans="2:17" ht="20.100000000000001" customHeight="1" x14ac:dyDescent="0.25">
      <c r="B9" s="171" t="s">
        <v>93</v>
      </c>
      <c r="C9" s="114">
        <v>7</v>
      </c>
      <c r="D9" s="120">
        <v>3.4313725490196081E-2</v>
      </c>
      <c r="E9" s="116">
        <v>96</v>
      </c>
      <c r="F9" s="120">
        <v>2.6086956521739129E-2</v>
      </c>
      <c r="G9" s="116">
        <v>41</v>
      </c>
      <c r="H9" s="120">
        <v>5.2631578947368418E-2</v>
      </c>
      <c r="I9" s="116">
        <v>36</v>
      </c>
      <c r="J9" s="120">
        <v>2.187120291616039E-2</v>
      </c>
      <c r="K9" s="116">
        <v>2</v>
      </c>
      <c r="L9" s="120">
        <v>4.6511627906976744E-2</v>
      </c>
      <c r="M9" s="116">
        <v>17</v>
      </c>
      <c r="N9" s="117">
        <v>2.3578363384188627E-2</v>
      </c>
      <c r="O9" s="114">
        <v>199</v>
      </c>
      <c r="P9" s="121">
        <v>2.8135161883217869E-2</v>
      </c>
      <c r="Q9" s="296" t="s">
        <v>176</v>
      </c>
    </row>
    <row r="10" spans="2:17" ht="20.100000000000001" customHeight="1" x14ac:dyDescent="0.25">
      <c r="B10" s="171" t="s">
        <v>94</v>
      </c>
      <c r="C10" s="114">
        <v>17</v>
      </c>
      <c r="D10" s="120">
        <v>8.3333333333333329E-2</v>
      </c>
      <c r="E10" s="116">
        <v>179</v>
      </c>
      <c r="F10" s="120">
        <v>4.8641304347826084E-2</v>
      </c>
      <c r="G10" s="116">
        <v>43</v>
      </c>
      <c r="H10" s="120">
        <v>5.5198973042362001E-2</v>
      </c>
      <c r="I10" s="116">
        <v>87</v>
      </c>
      <c r="J10" s="120">
        <v>5.2855407047387608E-2</v>
      </c>
      <c r="K10" s="116">
        <v>2</v>
      </c>
      <c r="L10" s="120">
        <v>4.6511627906976744E-2</v>
      </c>
      <c r="M10" s="116">
        <v>25</v>
      </c>
      <c r="N10" s="117">
        <v>3.4674063800277391E-2</v>
      </c>
      <c r="O10" s="114">
        <v>353</v>
      </c>
      <c r="P10" s="121">
        <v>4.9908101230029693E-2</v>
      </c>
      <c r="Q10" s="296" t="s">
        <v>177</v>
      </c>
    </row>
    <row r="11" spans="2:17" ht="20.100000000000001" customHeight="1" x14ac:dyDescent="0.25">
      <c r="B11" s="171" t="s">
        <v>95</v>
      </c>
      <c r="C11" s="114">
        <v>17</v>
      </c>
      <c r="D11" s="120">
        <v>8.3333333333333329E-2</v>
      </c>
      <c r="E11" s="116">
        <v>322</v>
      </c>
      <c r="F11" s="120">
        <v>8.7499999999999994E-2</v>
      </c>
      <c r="G11" s="116">
        <v>71</v>
      </c>
      <c r="H11" s="120">
        <v>9.114249037227215E-2</v>
      </c>
      <c r="I11" s="116">
        <v>114</v>
      </c>
      <c r="J11" s="120">
        <v>6.9258809234507904E-2</v>
      </c>
      <c r="K11" s="116">
        <v>3</v>
      </c>
      <c r="L11" s="120">
        <v>6.9767441860465115E-2</v>
      </c>
      <c r="M11" s="116">
        <v>56</v>
      </c>
      <c r="N11" s="117">
        <v>7.7669902912621352E-2</v>
      </c>
      <c r="O11" s="114">
        <v>583</v>
      </c>
      <c r="P11" s="121">
        <v>8.2426127527216175E-2</v>
      </c>
      <c r="Q11" s="296" t="s">
        <v>178</v>
      </c>
    </row>
    <row r="12" spans="2:17" ht="20.100000000000001" customHeight="1" x14ac:dyDescent="0.25">
      <c r="B12" s="171" t="s">
        <v>96</v>
      </c>
      <c r="C12" s="114">
        <v>13</v>
      </c>
      <c r="D12" s="120">
        <v>6.3725490196078427E-2</v>
      </c>
      <c r="E12" s="116">
        <v>158</v>
      </c>
      <c r="F12" s="120">
        <v>4.2934782608695654E-2</v>
      </c>
      <c r="G12" s="116">
        <v>58</v>
      </c>
      <c r="H12" s="120">
        <v>7.4454428754813867E-2</v>
      </c>
      <c r="I12" s="116">
        <v>96</v>
      </c>
      <c r="J12" s="120">
        <v>5.8323207776427702E-2</v>
      </c>
      <c r="K12" s="116">
        <v>4</v>
      </c>
      <c r="L12" s="120">
        <v>9.3023255813953487E-2</v>
      </c>
      <c r="M12" s="116">
        <v>33</v>
      </c>
      <c r="N12" s="117">
        <v>4.5769764216366159E-2</v>
      </c>
      <c r="O12" s="114">
        <v>362</v>
      </c>
      <c r="P12" s="121">
        <v>5.1180545737310901E-2</v>
      </c>
      <c r="Q12" s="296" t="s">
        <v>179</v>
      </c>
    </row>
    <row r="13" spans="2:17" ht="20.100000000000001" customHeight="1" x14ac:dyDescent="0.25">
      <c r="B13" s="171" t="s">
        <v>97</v>
      </c>
      <c r="C13" s="114">
        <v>12</v>
      </c>
      <c r="D13" s="120">
        <v>5.8823529411764705E-2</v>
      </c>
      <c r="E13" s="116">
        <v>168</v>
      </c>
      <c r="F13" s="120">
        <v>4.5652173913043478E-2</v>
      </c>
      <c r="G13" s="116">
        <v>60</v>
      </c>
      <c r="H13" s="120">
        <v>7.702182284980745E-2</v>
      </c>
      <c r="I13" s="116">
        <v>112</v>
      </c>
      <c r="J13" s="120">
        <v>6.8043742405832316E-2</v>
      </c>
      <c r="K13" s="116">
        <v>0</v>
      </c>
      <c r="L13" s="120">
        <v>0</v>
      </c>
      <c r="M13" s="116">
        <v>35</v>
      </c>
      <c r="N13" s="117">
        <v>4.8543689320388349E-2</v>
      </c>
      <c r="O13" s="114">
        <v>387</v>
      </c>
      <c r="P13" s="121">
        <v>5.4715113813092041E-2</v>
      </c>
      <c r="Q13" s="296" t="s">
        <v>180</v>
      </c>
    </row>
    <row r="14" spans="2:17" ht="20.100000000000001" customHeight="1" x14ac:dyDescent="0.25">
      <c r="B14" s="171" t="s">
        <v>98</v>
      </c>
      <c r="C14" s="114">
        <v>24</v>
      </c>
      <c r="D14" s="120">
        <v>0.11764705882352941</v>
      </c>
      <c r="E14" s="116">
        <v>473</v>
      </c>
      <c r="F14" s="120">
        <v>0.12853260869565217</v>
      </c>
      <c r="G14" s="116">
        <v>91</v>
      </c>
      <c r="H14" s="120">
        <v>0.11681643132220795</v>
      </c>
      <c r="I14" s="116">
        <v>157</v>
      </c>
      <c r="J14" s="120">
        <v>9.5382746051032807E-2</v>
      </c>
      <c r="K14" s="116">
        <v>9</v>
      </c>
      <c r="L14" s="120">
        <v>0.20930232558139536</v>
      </c>
      <c r="M14" s="116">
        <v>113</v>
      </c>
      <c r="N14" s="117">
        <v>0.15672676837725383</v>
      </c>
      <c r="O14" s="114">
        <v>867</v>
      </c>
      <c r="P14" s="121">
        <v>0.12257882086808992</v>
      </c>
      <c r="Q14" s="296" t="s">
        <v>181</v>
      </c>
    </row>
    <row r="15" spans="2:17" ht="20.100000000000001" customHeight="1" x14ac:dyDescent="0.25">
      <c r="B15" s="171" t="s">
        <v>99</v>
      </c>
      <c r="C15" s="114">
        <v>17</v>
      </c>
      <c r="D15" s="120">
        <v>8.3333333333333329E-2</v>
      </c>
      <c r="E15" s="116">
        <v>389</v>
      </c>
      <c r="F15" s="120">
        <v>0.10570652173913044</v>
      </c>
      <c r="G15" s="116">
        <v>83</v>
      </c>
      <c r="H15" s="120">
        <v>0.10654685494223363</v>
      </c>
      <c r="I15" s="116">
        <v>141</v>
      </c>
      <c r="J15" s="120">
        <v>8.5662211421628193E-2</v>
      </c>
      <c r="K15" s="116">
        <v>2</v>
      </c>
      <c r="L15" s="120">
        <v>4.6511627906976744E-2</v>
      </c>
      <c r="M15" s="116">
        <v>105</v>
      </c>
      <c r="N15" s="117">
        <v>0.14563106796116504</v>
      </c>
      <c r="O15" s="114">
        <v>737</v>
      </c>
      <c r="P15" s="121">
        <v>0.104199066874028</v>
      </c>
      <c r="Q15" s="296" t="s">
        <v>182</v>
      </c>
    </row>
    <row r="16" spans="2:17" ht="20.100000000000001" customHeight="1" x14ac:dyDescent="0.25">
      <c r="B16" s="171" t="s">
        <v>100</v>
      </c>
      <c r="C16" s="114">
        <v>8</v>
      </c>
      <c r="D16" s="120">
        <v>3.9215686274509803E-2</v>
      </c>
      <c r="E16" s="116">
        <v>224</v>
      </c>
      <c r="F16" s="120">
        <v>6.0869565217391307E-2</v>
      </c>
      <c r="G16" s="116">
        <v>53</v>
      </c>
      <c r="H16" s="120">
        <v>6.8035943517329917E-2</v>
      </c>
      <c r="I16" s="116">
        <v>92</v>
      </c>
      <c r="J16" s="120">
        <v>5.5893074119076548E-2</v>
      </c>
      <c r="K16" s="116">
        <v>1</v>
      </c>
      <c r="L16" s="120">
        <v>2.3255813953488372E-2</v>
      </c>
      <c r="M16" s="116">
        <v>54</v>
      </c>
      <c r="N16" s="117">
        <v>7.4895977808599162E-2</v>
      </c>
      <c r="O16" s="114">
        <v>432</v>
      </c>
      <c r="P16" s="121">
        <v>6.1077336349498093E-2</v>
      </c>
      <c r="Q16" s="297" t="s">
        <v>183</v>
      </c>
    </row>
    <row r="17" spans="2:17" ht="20.100000000000001" customHeight="1" thickBot="1" x14ac:dyDescent="0.3">
      <c r="B17" s="171" t="s">
        <v>101</v>
      </c>
      <c r="C17" s="114">
        <v>17</v>
      </c>
      <c r="D17" s="120">
        <v>8.3333333333333329E-2</v>
      </c>
      <c r="E17" s="116">
        <v>257</v>
      </c>
      <c r="F17" s="120">
        <v>6.983695652173913E-2</v>
      </c>
      <c r="G17" s="116">
        <v>66</v>
      </c>
      <c r="H17" s="120">
        <v>8.4724005134788186E-2</v>
      </c>
      <c r="I17" s="116">
        <v>143</v>
      </c>
      <c r="J17" s="120">
        <v>8.6877278250303766E-2</v>
      </c>
      <c r="K17" s="116">
        <v>1</v>
      </c>
      <c r="L17" s="120">
        <v>2.3255813953488372E-2</v>
      </c>
      <c r="M17" s="116">
        <v>84</v>
      </c>
      <c r="N17" s="117">
        <v>0.11650485436893204</v>
      </c>
      <c r="O17" s="114">
        <v>568</v>
      </c>
      <c r="P17" s="121">
        <v>8.0305386681747484E-2</v>
      </c>
      <c r="Q17" s="295" t="s">
        <v>54</v>
      </c>
    </row>
    <row r="18" spans="2:17" ht="20.100000000000001" customHeight="1" thickTop="1" thickBot="1" x14ac:dyDescent="0.3">
      <c r="B18" s="128" t="s">
        <v>32</v>
      </c>
      <c r="C18" s="131">
        <v>204</v>
      </c>
      <c r="D18" s="129">
        <v>1</v>
      </c>
      <c r="E18" s="133">
        <v>3680</v>
      </c>
      <c r="F18" s="129">
        <v>1</v>
      </c>
      <c r="G18" s="133">
        <v>779</v>
      </c>
      <c r="H18" s="129">
        <v>0.99999999999999989</v>
      </c>
      <c r="I18" s="133">
        <v>1646</v>
      </c>
      <c r="J18" s="129">
        <v>1</v>
      </c>
      <c r="K18" s="133">
        <v>43</v>
      </c>
      <c r="L18" s="129">
        <v>1</v>
      </c>
      <c r="M18" s="133">
        <v>721</v>
      </c>
      <c r="N18" s="130">
        <v>0.99999999999999978</v>
      </c>
      <c r="O18" s="131">
        <v>7073</v>
      </c>
      <c r="P18" s="132">
        <v>1</v>
      </c>
      <c r="Q18" s="295" t="s">
        <v>54</v>
      </c>
    </row>
    <row r="19" spans="2:17" ht="15.75" thickTop="1" x14ac:dyDescent="0.25">
      <c r="B19" s="92"/>
      <c r="C19" s="93"/>
      <c r="D19" s="98"/>
      <c r="E19" s="93"/>
      <c r="F19" s="98"/>
      <c r="G19" s="93"/>
      <c r="H19" s="98"/>
      <c r="I19" s="93"/>
      <c r="J19" s="98"/>
      <c r="K19" s="93"/>
      <c r="L19" s="98"/>
      <c r="M19" s="93"/>
      <c r="N19" s="98"/>
      <c r="O19" s="93"/>
      <c r="P19" s="98"/>
    </row>
    <row r="20" spans="2:17" x14ac:dyDescent="0.25">
      <c r="B20" s="205"/>
      <c r="C20" s="206"/>
      <c r="D20" s="206"/>
      <c r="E20" s="206"/>
      <c r="F20" s="97"/>
      <c r="G20" s="97"/>
      <c r="H20" s="97"/>
      <c r="I20" s="97"/>
      <c r="J20" s="97"/>
      <c r="K20" s="106"/>
      <c r="L20" s="97"/>
      <c r="M20" s="97"/>
      <c r="N20" s="97"/>
      <c r="O20" s="105"/>
      <c r="P20" s="97"/>
    </row>
    <row r="21" spans="2:17" x14ac:dyDescent="0.25">
      <c r="B21" s="207"/>
      <c r="C21" s="206"/>
      <c r="D21" s="206"/>
      <c r="E21" s="206"/>
      <c r="F21" s="97"/>
      <c r="G21" s="97"/>
      <c r="H21" s="97"/>
      <c r="I21" s="97"/>
      <c r="J21" s="97"/>
      <c r="K21" s="106"/>
      <c r="L21" s="97"/>
      <c r="M21" s="97"/>
      <c r="N21" s="97"/>
      <c r="O21" s="105"/>
      <c r="P21" s="97"/>
    </row>
    <row r="22" spans="2:17" x14ac:dyDescent="0.25">
      <c r="B22" s="95"/>
      <c r="C22" s="200"/>
      <c r="D22" s="200"/>
      <c r="E22" s="200"/>
      <c r="F22" s="200"/>
      <c r="G22" s="200"/>
      <c r="H22" s="200"/>
      <c r="I22" s="200"/>
      <c r="J22" s="200"/>
      <c r="K22" s="201"/>
      <c r="L22" s="200"/>
      <c r="M22" s="200"/>
      <c r="N22" s="95"/>
      <c r="O22" s="95"/>
      <c r="P22" s="95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B1:U22"/>
  <sheetViews>
    <sheetView workbookViewId="0">
      <selection activeCell="C6" sqref="C6:T18"/>
    </sheetView>
  </sheetViews>
  <sheetFormatPr defaultColWidth="9.140625" defaultRowHeight="15" x14ac:dyDescent="0.25"/>
  <cols>
    <col min="1" max="1" width="9.140625" style="81"/>
    <col min="2" max="2" width="15.7109375" style="81" customWidth="1"/>
    <col min="3" max="20" width="10" style="81" customWidth="1"/>
    <col min="21" max="21" width="9.140625" style="295"/>
    <col min="22" max="16384" width="9.140625" style="81"/>
  </cols>
  <sheetData>
    <row r="1" spans="2:21" ht="15.75" thickBot="1" x14ac:dyDescent="0.3"/>
    <row r="2" spans="2:21" ht="25.15" customHeight="1" thickTop="1" thickBot="1" x14ac:dyDescent="0.3">
      <c r="B2" s="321" t="s">
        <v>326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57"/>
      <c r="P2" s="357"/>
      <c r="Q2" s="357"/>
      <c r="R2" s="357"/>
      <c r="S2" s="357"/>
      <c r="T2" s="358"/>
    </row>
    <row r="3" spans="2:21" ht="25.15" customHeight="1" thickTop="1" thickBot="1" x14ac:dyDescent="0.3">
      <c r="B3" s="324" t="s">
        <v>89</v>
      </c>
      <c r="C3" s="328" t="s">
        <v>86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36"/>
    </row>
    <row r="4" spans="2:21" ht="25.15" customHeight="1" thickTop="1" x14ac:dyDescent="0.25">
      <c r="B4" s="326"/>
      <c r="C4" s="351" t="s">
        <v>46</v>
      </c>
      <c r="D4" s="352"/>
      <c r="E4" s="353" t="s">
        <v>47</v>
      </c>
      <c r="F4" s="352"/>
      <c r="G4" s="353" t="s">
        <v>48</v>
      </c>
      <c r="H4" s="352"/>
      <c r="I4" s="353" t="s">
        <v>49</v>
      </c>
      <c r="J4" s="352"/>
      <c r="K4" s="354" t="s">
        <v>50</v>
      </c>
      <c r="L4" s="352"/>
      <c r="M4" s="354" t="s">
        <v>51</v>
      </c>
      <c r="N4" s="352"/>
      <c r="O4" s="354" t="s">
        <v>52</v>
      </c>
      <c r="P4" s="352"/>
      <c r="Q4" s="354" t="s">
        <v>53</v>
      </c>
      <c r="R4" s="354"/>
      <c r="S4" s="330" t="s">
        <v>54</v>
      </c>
      <c r="T4" s="331"/>
    </row>
    <row r="5" spans="2:21" ht="25.15" customHeight="1" thickBot="1" x14ac:dyDescent="0.3">
      <c r="B5" s="327"/>
      <c r="C5" s="271" t="s">
        <v>5</v>
      </c>
      <c r="D5" s="272" t="s">
        <v>6</v>
      </c>
      <c r="E5" s="273" t="s">
        <v>5</v>
      </c>
      <c r="F5" s="272" t="s">
        <v>6</v>
      </c>
      <c r="G5" s="273" t="s">
        <v>5</v>
      </c>
      <c r="H5" s="272" t="s">
        <v>6</v>
      </c>
      <c r="I5" s="273" t="s">
        <v>5</v>
      </c>
      <c r="J5" s="272" t="s">
        <v>6</v>
      </c>
      <c r="K5" s="273" t="s">
        <v>5</v>
      </c>
      <c r="L5" s="272" t="s">
        <v>6</v>
      </c>
      <c r="M5" s="273" t="s">
        <v>5</v>
      </c>
      <c r="N5" s="272" t="s">
        <v>6</v>
      </c>
      <c r="O5" s="273" t="s">
        <v>5</v>
      </c>
      <c r="P5" s="272" t="s">
        <v>6</v>
      </c>
      <c r="Q5" s="273" t="s">
        <v>5</v>
      </c>
      <c r="R5" s="278" t="s">
        <v>6</v>
      </c>
      <c r="S5" s="271" t="s">
        <v>5</v>
      </c>
      <c r="T5" s="274" t="s">
        <v>6</v>
      </c>
    </row>
    <row r="6" spans="2:21" ht="15.75" thickTop="1" x14ac:dyDescent="0.25">
      <c r="B6" s="170" t="s">
        <v>90</v>
      </c>
      <c r="C6" s="135">
        <v>341</v>
      </c>
      <c r="D6" s="159">
        <v>0.16806308526367669</v>
      </c>
      <c r="E6" s="136">
        <v>209</v>
      </c>
      <c r="F6" s="159">
        <v>0.18794964028776978</v>
      </c>
      <c r="G6" s="136">
        <v>149</v>
      </c>
      <c r="H6" s="159">
        <v>0.15717299578059071</v>
      </c>
      <c r="I6" s="136">
        <v>140</v>
      </c>
      <c r="J6" s="159">
        <v>0.15695067264573992</v>
      </c>
      <c r="K6" s="136">
        <v>94</v>
      </c>
      <c r="L6" s="159">
        <v>0.15284552845528454</v>
      </c>
      <c r="M6" s="136">
        <v>147</v>
      </c>
      <c r="N6" s="159">
        <v>0.17233294255568582</v>
      </c>
      <c r="O6" s="136">
        <v>51</v>
      </c>
      <c r="P6" s="159">
        <v>0.15596330275229359</v>
      </c>
      <c r="Q6" s="136">
        <v>61</v>
      </c>
      <c r="R6" s="160">
        <v>0.2053872053872054</v>
      </c>
      <c r="S6" s="135">
        <v>1192</v>
      </c>
      <c r="T6" s="161">
        <v>0.16852820585324474</v>
      </c>
      <c r="U6" s="296" t="s">
        <v>172</v>
      </c>
    </row>
    <row r="7" spans="2:21" x14ac:dyDescent="0.25">
      <c r="B7" s="171" t="s">
        <v>91</v>
      </c>
      <c r="C7" s="135">
        <v>227</v>
      </c>
      <c r="D7" s="159">
        <v>0.11187777230162642</v>
      </c>
      <c r="E7" s="136">
        <v>160</v>
      </c>
      <c r="F7" s="159">
        <v>0.14388489208633093</v>
      </c>
      <c r="G7" s="136">
        <v>138</v>
      </c>
      <c r="H7" s="159">
        <v>0.14556962025316456</v>
      </c>
      <c r="I7" s="136">
        <v>112</v>
      </c>
      <c r="J7" s="159">
        <v>0.12556053811659193</v>
      </c>
      <c r="K7" s="136">
        <v>65</v>
      </c>
      <c r="L7" s="159">
        <v>0.10569105691056911</v>
      </c>
      <c r="M7" s="136">
        <v>85</v>
      </c>
      <c r="N7" s="159">
        <v>9.9648300117233288E-2</v>
      </c>
      <c r="O7" s="136">
        <v>49</v>
      </c>
      <c r="P7" s="159">
        <v>0.14984709480122324</v>
      </c>
      <c r="Q7" s="136">
        <v>28</v>
      </c>
      <c r="R7" s="160">
        <v>9.4276094276094277E-2</v>
      </c>
      <c r="S7" s="135">
        <v>864</v>
      </c>
      <c r="T7" s="161">
        <v>0.12215467269899619</v>
      </c>
      <c r="U7" s="296" t="s">
        <v>173</v>
      </c>
    </row>
    <row r="8" spans="2:21" x14ac:dyDescent="0.25">
      <c r="B8" s="171" t="s">
        <v>92</v>
      </c>
      <c r="C8" s="135">
        <v>161</v>
      </c>
      <c r="D8" s="159">
        <v>7.9349433218334153E-2</v>
      </c>
      <c r="E8" s="136">
        <v>79</v>
      </c>
      <c r="F8" s="159">
        <v>7.1043165467625902E-2</v>
      </c>
      <c r="G8" s="136">
        <v>80</v>
      </c>
      <c r="H8" s="159">
        <v>8.4388185654008435E-2</v>
      </c>
      <c r="I8" s="136">
        <v>59</v>
      </c>
      <c r="J8" s="159">
        <v>6.614349775784753E-2</v>
      </c>
      <c r="K8" s="136">
        <v>39</v>
      </c>
      <c r="L8" s="159">
        <v>6.3414634146341464E-2</v>
      </c>
      <c r="M8" s="136">
        <v>65</v>
      </c>
      <c r="N8" s="159">
        <v>7.6201641266119571E-2</v>
      </c>
      <c r="O8" s="136">
        <v>26</v>
      </c>
      <c r="P8" s="159">
        <v>7.9510703363914373E-2</v>
      </c>
      <c r="Q8" s="136">
        <v>20</v>
      </c>
      <c r="R8" s="160">
        <v>6.7340067340067339E-2</v>
      </c>
      <c r="S8" s="135">
        <v>529</v>
      </c>
      <c r="T8" s="161">
        <v>7.4791460483528915E-2</v>
      </c>
      <c r="U8" s="296" t="s">
        <v>174</v>
      </c>
    </row>
    <row r="9" spans="2:21" x14ac:dyDescent="0.25">
      <c r="B9" s="171" t="s">
        <v>93</v>
      </c>
      <c r="C9" s="135">
        <v>45</v>
      </c>
      <c r="D9" s="159">
        <v>2.2178413011335635E-2</v>
      </c>
      <c r="E9" s="136">
        <v>23</v>
      </c>
      <c r="F9" s="159">
        <v>2.0683453237410072E-2</v>
      </c>
      <c r="G9" s="136">
        <v>27</v>
      </c>
      <c r="H9" s="159">
        <v>2.8481012658227847E-2</v>
      </c>
      <c r="I9" s="136">
        <v>36</v>
      </c>
      <c r="J9" s="159">
        <v>4.0358744394618833E-2</v>
      </c>
      <c r="K9" s="136">
        <v>21</v>
      </c>
      <c r="L9" s="159">
        <v>3.4146341463414637E-2</v>
      </c>
      <c r="M9" s="136">
        <v>34</v>
      </c>
      <c r="N9" s="159">
        <v>3.9859320046893319E-2</v>
      </c>
      <c r="O9" s="136">
        <v>9</v>
      </c>
      <c r="P9" s="159">
        <v>2.7522935779816515E-2</v>
      </c>
      <c r="Q9" s="136">
        <v>4</v>
      </c>
      <c r="R9" s="160">
        <v>1.3468013468013467E-2</v>
      </c>
      <c r="S9" s="135">
        <v>199</v>
      </c>
      <c r="T9" s="161">
        <v>2.8135161883217869E-2</v>
      </c>
      <c r="U9" s="296" t="s">
        <v>175</v>
      </c>
    </row>
    <row r="10" spans="2:21" x14ac:dyDescent="0.25">
      <c r="B10" s="171" t="s">
        <v>94</v>
      </c>
      <c r="C10" s="135">
        <v>103</v>
      </c>
      <c r="D10" s="159">
        <v>5.0763923114834894E-2</v>
      </c>
      <c r="E10" s="136">
        <v>42</v>
      </c>
      <c r="F10" s="159">
        <v>3.7769784172661872E-2</v>
      </c>
      <c r="G10" s="136">
        <v>31</v>
      </c>
      <c r="H10" s="159">
        <v>3.2700421940928273E-2</v>
      </c>
      <c r="I10" s="136">
        <v>47</v>
      </c>
      <c r="J10" s="159">
        <v>5.2690582959641255E-2</v>
      </c>
      <c r="K10" s="136">
        <v>38</v>
      </c>
      <c r="L10" s="159">
        <v>6.1788617886178863E-2</v>
      </c>
      <c r="M10" s="136">
        <v>56</v>
      </c>
      <c r="N10" s="159">
        <v>6.5650644783118411E-2</v>
      </c>
      <c r="O10" s="136">
        <v>17</v>
      </c>
      <c r="P10" s="159">
        <v>5.1987767584097858E-2</v>
      </c>
      <c r="Q10" s="136">
        <v>19</v>
      </c>
      <c r="R10" s="160">
        <v>6.3973063973063973E-2</v>
      </c>
      <c r="S10" s="135">
        <v>353</v>
      </c>
      <c r="T10" s="161">
        <v>4.9908101230029693E-2</v>
      </c>
      <c r="U10" s="296" t="s">
        <v>176</v>
      </c>
    </row>
    <row r="11" spans="2:21" x14ac:dyDescent="0.25">
      <c r="B11" s="171" t="s">
        <v>95</v>
      </c>
      <c r="C11" s="135">
        <v>182</v>
      </c>
      <c r="D11" s="159">
        <v>8.9699359290290784E-2</v>
      </c>
      <c r="E11" s="136">
        <v>87</v>
      </c>
      <c r="F11" s="159">
        <v>7.8237410071942445E-2</v>
      </c>
      <c r="G11" s="136">
        <v>70</v>
      </c>
      <c r="H11" s="159">
        <v>7.3839662447257384E-2</v>
      </c>
      <c r="I11" s="136">
        <v>76</v>
      </c>
      <c r="J11" s="159">
        <v>8.520179372197309E-2</v>
      </c>
      <c r="K11" s="136">
        <v>56</v>
      </c>
      <c r="L11" s="159">
        <v>9.1056910569105698E-2</v>
      </c>
      <c r="M11" s="136">
        <v>72</v>
      </c>
      <c r="N11" s="159">
        <v>8.4407971864009376E-2</v>
      </c>
      <c r="O11" s="136">
        <v>24</v>
      </c>
      <c r="P11" s="159">
        <v>7.3394495412844041E-2</v>
      </c>
      <c r="Q11" s="136">
        <v>16</v>
      </c>
      <c r="R11" s="160">
        <v>5.387205387205387E-2</v>
      </c>
      <c r="S11" s="135">
        <v>583</v>
      </c>
      <c r="T11" s="161">
        <v>8.2426127527216175E-2</v>
      </c>
      <c r="U11" s="296" t="s">
        <v>177</v>
      </c>
    </row>
    <row r="12" spans="2:21" x14ac:dyDescent="0.25">
      <c r="B12" s="171" t="s">
        <v>96</v>
      </c>
      <c r="C12" s="135">
        <v>85</v>
      </c>
      <c r="D12" s="159">
        <v>4.1892557910300637E-2</v>
      </c>
      <c r="E12" s="136">
        <v>54</v>
      </c>
      <c r="F12" s="159">
        <v>4.8561151079136694E-2</v>
      </c>
      <c r="G12" s="136">
        <v>56</v>
      </c>
      <c r="H12" s="159">
        <v>5.9071729957805907E-2</v>
      </c>
      <c r="I12" s="136">
        <v>58</v>
      </c>
      <c r="J12" s="159">
        <v>6.5022421524663671E-2</v>
      </c>
      <c r="K12" s="136">
        <v>31</v>
      </c>
      <c r="L12" s="159">
        <v>5.0406504065040651E-2</v>
      </c>
      <c r="M12" s="136">
        <v>48</v>
      </c>
      <c r="N12" s="159">
        <v>5.6271981242672922E-2</v>
      </c>
      <c r="O12" s="136">
        <v>10</v>
      </c>
      <c r="P12" s="159">
        <v>3.0581039755351681E-2</v>
      </c>
      <c r="Q12" s="136">
        <v>20</v>
      </c>
      <c r="R12" s="160">
        <v>6.7340067340067339E-2</v>
      </c>
      <c r="S12" s="135">
        <v>362</v>
      </c>
      <c r="T12" s="161">
        <v>5.1180545737310901E-2</v>
      </c>
      <c r="U12" s="296" t="s">
        <v>178</v>
      </c>
    </row>
    <row r="13" spans="2:21" x14ac:dyDescent="0.25">
      <c r="B13" s="171" t="s">
        <v>97</v>
      </c>
      <c r="C13" s="135">
        <v>112</v>
      </c>
      <c r="D13" s="159">
        <v>5.5199605717102022E-2</v>
      </c>
      <c r="E13" s="136">
        <v>46</v>
      </c>
      <c r="F13" s="159">
        <v>4.1366906474820143E-2</v>
      </c>
      <c r="G13" s="136">
        <v>55</v>
      </c>
      <c r="H13" s="159">
        <v>5.8016877637130801E-2</v>
      </c>
      <c r="I13" s="136">
        <v>44</v>
      </c>
      <c r="J13" s="159">
        <v>4.9327354260089683E-2</v>
      </c>
      <c r="K13" s="136">
        <v>34</v>
      </c>
      <c r="L13" s="159">
        <v>5.5284552845528454E-2</v>
      </c>
      <c r="M13" s="136">
        <v>52</v>
      </c>
      <c r="N13" s="159">
        <v>6.096131301289566E-2</v>
      </c>
      <c r="O13" s="136">
        <v>25</v>
      </c>
      <c r="P13" s="159">
        <v>7.64525993883792E-2</v>
      </c>
      <c r="Q13" s="136">
        <v>19</v>
      </c>
      <c r="R13" s="160">
        <v>6.3973063973063973E-2</v>
      </c>
      <c r="S13" s="135">
        <v>387</v>
      </c>
      <c r="T13" s="161">
        <v>5.4715113813092041E-2</v>
      </c>
      <c r="U13" s="296" t="s">
        <v>179</v>
      </c>
    </row>
    <row r="14" spans="2:21" x14ac:dyDescent="0.25">
      <c r="B14" s="171" t="s">
        <v>98</v>
      </c>
      <c r="C14" s="135">
        <v>252</v>
      </c>
      <c r="D14" s="159">
        <v>0.12419911286347955</v>
      </c>
      <c r="E14" s="136">
        <v>147</v>
      </c>
      <c r="F14" s="159">
        <v>0.13219424460431656</v>
      </c>
      <c r="G14" s="136">
        <v>109</v>
      </c>
      <c r="H14" s="159">
        <v>0.1149789029535865</v>
      </c>
      <c r="I14" s="136">
        <v>112</v>
      </c>
      <c r="J14" s="159">
        <v>0.12556053811659193</v>
      </c>
      <c r="K14" s="136">
        <v>85</v>
      </c>
      <c r="L14" s="159">
        <v>0.13821138211382114</v>
      </c>
      <c r="M14" s="136">
        <v>91</v>
      </c>
      <c r="N14" s="159">
        <v>0.10668229777256741</v>
      </c>
      <c r="O14" s="136">
        <v>38</v>
      </c>
      <c r="P14" s="159">
        <v>0.11620795107033639</v>
      </c>
      <c r="Q14" s="136">
        <v>33</v>
      </c>
      <c r="R14" s="160">
        <v>0.1111111111111111</v>
      </c>
      <c r="S14" s="135">
        <v>867</v>
      </c>
      <c r="T14" s="161">
        <v>0.12257882086808992</v>
      </c>
      <c r="U14" s="296" t="s">
        <v>180</v>
      </c>
    </row>
    <row r="15" spans="2:21" x14ac:dyDescent="0.25">
      <c r="B15" s="171" t="s">
        <v>99</v>
      </c>
      <c r="C15" s="135">
        <v>244</v>
      </c>
      <c r="D15" s="159">
        <v>0.12025628388368655</v>
      </c>
      <c r="E15" s="136">
        <v>125</v>
      </c>
      <c r="F15" s="159">
        <v>0.11241007194244604</v>
      </c>
      <c r="G15" s="136">
        <v>80</v>
      </c>
      <c r="H15" s="159">
        <v>8.4388185654008435E-2</v>
      </c>
      <c r="I15" s="136">
        <v>89</v>
      </c>
      <c r="J15" s="159">
        <v>9.9775784753363225E-2</v>
      </c>
      <c r="K15" s="136">
        <v>54</v>
      </c>
      <c r="L15" s="159">
        <v>8.7804878048780483E-2</v>
      </c>
      <c r="M15" s="136">
        <v>83</v>
      </c>
      <c r="N15" s="159">
        <v>9.7303634232121919E-2</v>
      </c>
      <c r="O15" s="136">
        <v>33</v>
      </c>
      <c r="P15" s="159">
        <v>0.10091743119266056</v>
      </c>
      <c r="Q15" s="136">
        <v>29</v>
      </c>
      <c r="R15" s="160">
        <v>9.7643097643097643E-2</v>
      </c>
      <c r="S15" s="135">
        <v>737</v>
      </c>
      <c r="T15" s="161">
        <v>0.104199066874028</v>
      </c>
      <c r="U15" s="296" t="s">
        <v>181</v>
      </c>
    </row>
    <row r="16" spans="2:21" x14ac:dyDescent="0.25">
      <c r="B16" s="171" t="s">
        <v>100</v>
      </c>
      <c r="C16" s="135">
        <v>113</v>
      </c>
      <c r="D16" s="159">
        <v>5.5692459339576145E-2</v>
      </c>
      <c r="E16" s="136">
        <v>55</v>
      </c>
      <c r="F16" s="159">
        <v>4.9460431654676257E-2</v>
      </c>
      <c r="G16" s="136">
        <v>68</v>
      </c>
      <c r="H16" s="159">
        <v>7.1729957805907171E-2</v>
      </c>
      <c r="I16" s="136">
        <v>60</v>
      </c>
      <c r="J16" s="159">
        <v>6.726457399103139E-2</v>
      </c>
      <c r="K16" s="136">
        <v>46</v>
      </c>
      <c r="L16" s="159">
        <v>7.4796747967479676E-2</v>
      </c>
      <c r="M16" s="136">
        <v>50</v>
      </c>
      <c r="N16" s="159">
        <v>5.8616647127784291E-2</v>
      </c>
      <c r="O16" s="136">
        <v>18</v>
      </c>
      <c r="P16" s="159">
        <v>5.5045871559633031E-2</v>
      </c>
      <c r="Q16" s="136">
        <v>22</v>
      </c>
      <c r="R16" s="160">
        <v>7.407407407407407E-2</v>
      </c>
      <c r="S16" s="135">
        <v>432</v>
      </c>
      <c r="T16" s="161">
        <v>6.1077336349498093E-2</v>
      </c>
      <c r="U16" s="296" t="s">
        <v>182</v>
      </c>
    </row>
    <row r="17" spans="2:21" ht="15.75" thickBot="1" x14ac:dyDescent="0.3">
      <c r="B17" s="171" t="s">
        <v>101</v>
      </c>
      <c r="C17" s="135">
        <v>164</v>
      </c>
      <c r="D17" s="159">
        <v>8.0827994085756527E-2</v>
      </c>
      <c r="E17" s="136">
        <v>85</v>
      </c>
      <c r="F17" s="159">
        <v>7.6438848920863306E-2</v>
      </c>
      <c r="G17" s="136">
        <v>85</v>
      </c>
      <c r="H17" s="159">
        <v>8.9662447257383968E-2</v>
      </c>
      <c r="I17" s="136">
        <v>59</v>
      </c>
      <c r="J17" s="159">
        <v>6.614349775784753E-2</v>
      </c>
      <c r="K17" s="136">
        <v>52</v>
      </c>
      <c r="L17" s="159">
        <v>8.4552845528455281E-2</v>
      </c>
      <c r="M17" s="136">
        <v>70</v>
      </c>
      <c r="N17" s="159">
        <v>8.2063305978898007E-2</v>
      </c>
      <c r="O17" s="136">
        <v>27</v>
      </c>
      <c r="P17" s="159">
        <v>8.2568807339449546E-2</v>
      </c>
      <c r="Q17" s="136">
        <v>26</v>
      </c>
      <c r="R17" s="160">
        <v>8.7542087542087546E-2</v>
      </c>
      <c r="S17" s="135">
        <v>568</v>
      </c>
      <c r="T17" s="161">
        <v>8.0305386681747484E-2</v>
      </c>
      <c r="U17" s="296" t="s">
        <v>183</v>
      </c>
    </row>
    <row r="18" spans="2:21" ht="16.5" thickTop="1" thickBot="1" x14ac:dyDescent="0.3">
      <c r="B18" s="128" t="s">
        <v>54</v>
      </c>
      <c r="C18" s="143">
        <v>2029</v>
      </c>
      <c r="D18" s="162">
        <v>1</v>
      </c>
      <c r="E18" s="144">
        <v>1112</v>
      </c>
      <c r="F18" s="162">
        <v>1</v>
      </c>
      <c r="G18" s="144">
        <v>948</v>
      </c>
      <c r="H18" s="162">
        <v>1</v>
      </c>
      <c r="I18" s="144">
        <v>892</v>
      </c>
      <c r="J18" s="162">
        <v>1</v>
      </c>
      <c r="K18" s="144">
        <v>615</v>
      </c>
      <c r="L18" s="162">
        <v>1</v>
      </c>
      <c r="M18" s="144">
        <v>853</v>
      </c>
      <c r="N18" s="162">
        <v>1</v>
      </c>
      <c r="O18" s="144">
        <v>327</v>
      </c>
      <c r="P18" s="162">
        <v>1</v>
      </c>
      <c r="Q18" s="144">
        <v>297</v>
      </c>
      <c r="R18" s="157">
        <v>1</v>
      </c>
      <c r="S18" s="143">
        <v>7073</v>
      </c>
      <c r="T18" s="163">
        <v>1</v>
      </c>
      <c r="U18" s="297" t="s">
        <v>54</v>
      </c>
    </row>
    <row r="19" spans="2:21" ht="16.5" thickTop="1" thickBot="1" x14ac:dyDescent="0.3"/>
    <row r="20" spans="2:21" ht="15.75" thickTop="1" x14ac:dyDescent="0.25">
      <c r="B20" s="164" t="s">
        <v>36</v>
      </c>
      <c r="C20" s="165"/>
      <c r="D20" s="165"/>
      <c r="E20" s="126"/>
      <c r="S20" s="82"/>
    </row>
    <row r="21" spans="2:21" ht="15.75" thickBot="1" x14ac:dyDescent="0.3">
      <c r="B21" s="166" t="s">
        <v>274</v>
      </c>
      <c r="C21" s="167"/>
      <c r="D21" s="167"/>
      <c r="E21" s="127"/>
    </row>
    <row r="22" spans="2:21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V17"/>
  <sheetViews>
    <sheetView topLeftCell="E1" workbookViewId="0">
      <selection activeCell="O34" sqref="O34"/>
    </sheetView>
  </sheetViews>
  <sheetFormatPr defaultColWidth="9.140625" defaultRowHeight="15" x14ac:dyDescent="0.25"/>
  <cols>
    <col min="1" max="1" width="15.7109375" style="63" customWidth="1"/>
    <col min="2" max="21" width="9.42578125" style="63" customWidth="1"/>
    <col min="22" max="16384" width="9.140625" style="63"/>
  </cols>
  <sheetData>
    <row r="1" spans="1:22" ht="25.15" customHeight="1" thickTop="1" thickBot="1" x14ac:dyDescent="0.3">
      <c r="A1" s="359" t="s">
        <v>127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2" ht="25.15" customHeight="1" thickTop="1" thickBot="1" x14ac:dyDescent="0.3">
      <c r="A2" s="364" t="s">
        <v>104</v>
      </c>
      <c r="B2" s="406" t="s">
        <v>56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9"/>
    </row>
    <row r="3" spans="1:22" ht="25.15" customHeight="1" x14ac:dyDescent="0.25">
      <c r="A3" s="397"/>
      <c r="B3" s="370">
        <v>0</v>
      </c>
      <c r="C3" s="373"/>
      <c r="D3" s="374" t="s">
        <v>57</v>
      </c>
      <c r="E3" s="371"/>
      <c r="F3" s="372" t="s">
        <v>58</v>
      </c>
      <c r="G3" s="373"/>
      <c r="H3" s="374" t="s">
        <v>59</v>
      </c>
      <c r="I3" s="371"/>
      <c r="J3" s="372" t="s">
        <v>60</v>
      </c>
      <c r="K3" s="373"/>
      <c r="L3" s="374" t="s">
        <v>61</v>
      </c>
      <c r="M3" s="371"/>
      <c r="N3" s="372" t="s">
        <v>62</v>
      </c>
      <c r="O3" s="373"/>
      <c r="P3" s="374" t="s">
        <v>63</v>
      </c>
      <c r="Q3" s="371"/>
      <c r="R3" s="372" t="s">
        <v>35</v>
      </c>
      <c r="S3" s="373"/>
      <c r="T3" s="372" t="s">
        <v>54</v>
      </c>
      <c r="U3" s="373"/>
    </row>
    <row r="4" spans="1:22" ht="25.15" customHeight="1" thickBot="1" x14ac:dyDescent="0.3">
      <c r="A4" s="398"/>
      <c r="B4" s="9" t="s">
        <v>5</v>
      </c>
      <c r="C4" s="11" t="s">
        <v>6</v>
      </c>
      <c r="D4" s="12" t="s">
        <v>5</v>
      </c>
      <c r="E4" s="10" t="s">
        <v>6</v>
      </c>
      <c r="F4" s="9" t="s">
        <v>5</v>
      </c>
      <c r="G4" s="11" t="s">
        <v>6</v>
      </c>
      <c r="H4" s="12" t="s">
        <v>5</v>
      </c>
      <c r="I4" s="5" t="s">
        <v>6</v>
      </c>
      <c r="J4" s="9" t="s">
        <v>5</v>
      </c>
      <c r="K4" s="11" t="s">
        <v>6</v>
      </c>
      <c r="L4" s="12" t="s">
        <v>5</v>
      </c>
      <c r="M4" s="10" t="s">
        <v>6</v>
      </c>
      <c r="N4" s="9" t="s">
        <v>5</v>
      </c>
      <c r="O4" s="11" t="s">
        <v>6</v>
      </c>
      <c r="P4" s="12" t="s">
        <v>5</v>
      </c>
      <c r="Q4" s="10" t="s">
        <v>6</v>
      </c>
      <c r="R4" s="9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" t="s">
        <v>90</v>
      </c>
      <c r="B5" s="24" t="e">
        <f>VLOOKUP(V5,[1]Sheet1!$A$610:$U$622,2,FALSE)</f>
        <v>#N/A</v>
      </c>
      <c r="C5" s="15" t="e">
        <f>VLOOKUP(V5,[1]Sheet1!$A$610:$U$622,3,FALSE)/100</f>
        <v>#N/A</v>
      </c>
      <c r="D5" s="26" t="e">
        <f>VLOOKUP(V5,[1]Sheet1!$A$610:$U$622,4,FALSE)</f>
        <v>#N/A</v>
      </c>
      <c r="E5" s="14" t="e">
        <f>VLOOKUP(V5,[1]Sheet1!$A$610:$U$622,5,FALSE)/100</f>
        <v>#N/A</v>
      </c>
      <c r="F5" s="24" t="e">
        <f>VLOOKUP(V5,[1]Sheet1!$A$610:$U$622,6,FALSE)</f>
        <v>#N/A</v>
      </c>
      <c r="G5" s="15" t="e">
        <f>VLOOKUP(V5,[1]Sheet1!$A$610:$U$622,7,FALSE)/100</f>
        <v>#N/A</v>
      </c>
      <c r="H5" s="26" t="e">
        <f>VLOOKUP(V5,[1]Sheet1!$A$610:$U$622,8,FALSE)</f>
        <v>#N/A</v>
      </c>
      <c r="I5" s="14" t="e">
        <f>VLOOKUP(V5,[1]Sheet1!$A$610:$U$622,9,FALSE)/100</f>
        <v>#N/A</v>
      </c>
      <c r="J5" s="24" t="e">
        <f>VLOOKUP(V5,[1]Sheet1!$A$610:$U$622,10,FALSE)</f>
        <v>#N/A</v>
      </c>
      <c r="K5" s="15" t="e">
        <f>VLOOKUP(V5,[1]Sheet1!$A$610:$U$622,11,FALSE)/100</f>
        <v>#N/A</v>
      </c>
      <c r="L5" s="26" t="e">
        <f>VLOOKUP(V5,[1]Sheet1!$A$610:$U$622,12,FALSE)</f>
        <v>#N/A</v>
      </c>
      <c r="M5" s="14" t="e">
        <f>VLOOKUP(V5,[1]Sheet1!$A$610:$U$622,13,FALSE)/100</f>
        <v>#N/A</v>
      </c>
      <c r="N5" s="24" t="e">
        <f>VLOOKUP(V5,[1]Sheet1!$A$610:$U$622,14,FALSE)</f>
        <v>#N/A</v>
      </c>
      <c r="O5" s="15" t="e">
        <f>VLOOKUP(V5,[1]Sheet1!$A$610:$U$622,15,FALSE)/100</f>
        <v>#N/A</v>
      </c>
      <c r="P5" s="26" t="e">
        <f>VLOOKUP(V5,[1]Sheet1!$A$610:$U$622,16,FALSE)</f>
        <v>#N/A</v>
      </c>
      <c r="Q5" s="14" t="e">
        <f>VLOOKUP(V5,[1]Sheet1!$A$610:$U$622,17,FALSE)/100</f>
        <v>#N/A</v>
      </c>
      <c r="R5" s="24" t="e">
        <f>VLOOKUP(V5,[1]Sheet1!$A$610:$U$622,18,FALSE)</f>
        <v>#N/A</v>
      </c>
      <c r="S5" s="15" t="e">
        <f>VLOOKUP(V5,[1]Sheet1!$A$610:$U$622,19,FALSE)/100</f>
        <v>#N/A</v>
      </c>
      <c r="T5" s="24" t="e">
        <f>VLOOKUP(V5,[1]Sheet1!$A$610:$U$622,20,FALSE)</f>
        <v>#N/A</v>
      </c>
      <c r="U5" s="15" t="e">
        <f>VLOOKUP(V5,[1]Sheet1!$A$610:$U$622,21,FALSE)/100</f>
        <v>#N/A</v>
      </c>
      <c r="V5" s="69" t="s">
        <v>172</v>
      </c>
    </row>
    <row r="6" spans="1:22" x14ac:dyDescent="0.25">
      <c r="A6" s="2" t="s">
        <v>91</v>
      </c>
      <c r="B6" s="22" t="e">
        <f>VLOOKUP(V6,[1]Sheet1!$A$610:$U$622,2,FALSE)</f>
        <v>#N/A</v>
      </c>
      <c r="C6" s="15" t="e">
        <f>VLOOKUP(V6,[1]Sheet1!$A$610:$U$622,3,FALSE)/100</f>
        <v>#N/A</v>
      </c>
      <c r="D6" s="27" t="e">
        <f>VLOOKUP(V6,[1]Sheet1!$A$610:$U$622,4,FALSE)</f>
        <v>#N/A</v>
      </c>
      <c r="E6" s="14" t="e">
        <f>VLOOKUP(V6,[1]Sheet1!$A$610:$U$622,5,FALSE)/100</f>
        <v>#N/A</v>
      </c>
      <c r="F6" s="22" t="e">
        <f>VLOOKUP(V6,[1]Sheet1!$A$610:$U$622,6,FALSE)</f>
        <v>#N/A</v>
      </c>
      <c r="G6" s="15" t="e">
        <f>VLOOKUP(V6,[1]Sheet1!$A$610:$U$622,7,FALSE)/100</f>
        <v>#N/A</v>
      </c>
      <c r="H6" s="27" t="e">
        <f>VLOOKUP(V6,[1]Sheet1!$A$610:$U$622,8,FALSE)</f>
        <v>#N/A</v>
      </c>
      <c r="I6" s="14" t="e">
        <f>VLOOKUP(V6,[1]Sheet1!$A$610:$U$622,9,FALSE)/100</f>
        <v>#N/A</v>
      </c>
      <c r="J6" s="22" t="e">
        <f>VLOOKUP(V6,[1]Sheet1!$A$610:$U$622,10,FALSE)</f>
        <v>#N/A</v>
      </c>
      <c r="K6" s="15" t="e">
        <f>VLOOKUP(V6,[1]Sheet1!$A$610:$U$622,11,FALSE)/100</f>
        <v>#N/A</v>
      </c>
      <c r="L6" s="27" t="e">
        <f>VLOOKUP(V6,[1]Sheet1!$A$610:$U$622,12,FALSE)</f>
        <v>#N/A</v>
      </c>
      <c r="M6" s="14" t="e">
        <f>VLOOKUP(V6,[1]Sheet1!$A$610:$U$622,13,FALSE)/100</f>
        <v>#N/A</v>
      </c>
      <c r="N6" s="22" t="e">
        <f>VLOOKUP(V6,[1]Sheet1!$A$610:$U$622,14,FALSE)</f>
        <v>#N/A</v>
      </c>
      <c r="O6" s="15" t="e">
        <f>VLOOKUP(V6,[1]Sheet1!$A$610:$U$622,15,FALSE)/100</f>
        <v>#N/A</v>
      </c>
      <c r="P6" s="27" t="e">
        <f>VLOOKUP(V6,[1]Sheet1!$A$610:$U$622,16,FALSE)</f>
        <v>#N/A</v>
      </c>
      <c r="Q6" s="14" t="e">
        <f>VLOOKUP(V6,[1]Sheet1!$A$610:$U$622,17,FALSE)/100</f>
        <v>#N/A</v>
      </c>
      <c r="R6" s="22" t="e">
        <f>VLOOKUP(V6,[1]Sheet1!$A$610:$U$622,18,FALSE)</f>
        <v>#N/A</v>
      </c>
      <c r="S6" s="15" t="e">
        <f>VLOOKUP(V6,[1]Sheet1!$A$610:$U$622,19,FALSE)/100</f>
        <v>#N/A</v>
      </c>
      <c r="T6" s="22" t="e">
        <f>VLOOKUP(V6,[1]Sheet1!$A$610:$U$622,20,FALSE)</f>
        <v>#N/A</v>
      </c>
      <c r="U6" s="15" t="e">
        <f>VLOOKUP(V6,[1]Sheet1!$A$610:$U$622,21,FALSE)/100</f>
        <v>#N/A</v>
      </c>
      <c r="V6" s="69" t="s">
        <v>173</v>
      </c>
    </row>
    <row r="7" spans="1:22" x14ac:dyDescent="0.25">
      <c r="A7" s="2" t="s">
        <v>92</v>
      </c>
      <c r="B7" s="22" t="e">
        <f>VLOOKUP(V7,[1]Sheet1!$A$610:$U$622,2,FALSE)</f>
        <v>#N/A</v>
      </c>
      <c r="C7" s="15" t="e">
        <f>VLOOKUP(V7,[1]Sheet1!$A$610:$U$622,3,FALSE)/100</f>
        <v>#N/A</v>
      </c>
      <c r="D7" s="27" t="e">
        <f>VLOOKUP(V7,[1]Sheet1!$A$610:$U$622,4,FALSE)</f>
        <v>#N/A</v>
      </c>
      <c r="E7" s="14" t="e">
        <f>VLOOKUP(V7,[1]Sheet1!$A$610:$U$622,5,FALSE)/100</f>
        <v>#N/A</v>
      </c>
      <c r="F7" s="22" t="e">
        <f>VLOOKUP(V7,[1]Sheet1!$A$610:$U$622,6,FALSE)</f>
        <v>#N/A</v>
      </c>
      <c r="G7" s="15" t="e">
        <f>VLOOKUP(V7,[1]Sheet1!$A$610:$U$622,7,FALSE)/100</f>
        <v>#N/A</v>
      </c>
      <c r="H7" s="27" t="e">
        <f>VLOOKUP(V7,[1]Sheet1!$A$610:$U$622,8,FALSE)</f>
        <v>#N/A</v>
      </c>
      <c r="I7" s="14" t="e">
        <f>VLOOKUP(V7,[1]Sheet1!$A$610:$U$622,9,FALSE)/100</f>
        <v>#N/A</v>
      </c>
      <c r="J7" s="22" t="e">
        <f>VLOOKUP(V7,[1]Sheet1!$A$610:$U$622,10,FALSE)</f>
        <v>#N/A</v>
      </c>
      <c r="K7" s="15" t="e">
        <f>VLOOKUP(V7,[1]Sheet1!$A$610:$U$622,11,FALSE)/100</f>
        <v>#N/A</v>
      </c>
      <c r="L7" s="27" t="e">
        <f>VLOOKUP(V7,[1]Sheet1!$A$610:$U$622,12,FALSE)</f>
        <v>#N/A</v>
      </c>
      <c r="M7" s="14" t="e">
        <f>VLOOKUP(V7,[1]Sheet1!$A$610:$U$622,13,FALSE)/100</f>
        <v>#N/A</v>
      </c>
      <c r="N7" s="22" t="e">
        <f>VLOOKUP(V7,[1]Sheet1!$A$610:$U$622,14,FALSE)</f>
        <v>#N/A</v>
      </c>
      <c r="O7" s="15" t="e">
        <f>VLOOKUP(V7,[1]Sheet1!$A$610:$U$622,15,FALSE)/100</f>
        <v>#N/A</v>
      </c>
      <c r="P7" s="27" t="e">
        <f>VLOOKUP(V7,[1]Sheet1!$A$610:$U$622,16,FALSE)</f>
        <v>#N/A</v>
      </c>
      <c r="Q7" s="14" t="e">
        <f>VLOOKUP(V7,[1]Sheet1!$A$610:$U$622,17,FALSE)/100</f>
        <v>#N/A</v>
      </c>
      <c r="R7" s="22" t="e">
        <f>VLOOKUP(V7,[1]Sheet1!$A$610:$U$622,18,FALSE)</f>
        <v>#N/A</v>
      </c>
      <c r="S7" s="15" t="e">
        <f>VLOOKUP(V7,[1]Sheet1!$A$610:$U$622,19,FALSE)/100</f>
        <v>#N/A</v>
      </c>
      <c r="T7" s="22" t="e">
        <f>VLOOKUP(V7,[1]Sheet1!$A$610:$U$622,20,FALSE)</f>
        <v>#N/A</v>
      </c>
      <c r="U7" s="15" t="e">
        <f>VLOOKUP(V7,[1]Sheet1!$A$610:$U$622,21,FALSE)/100</f>
        <v>#N/A</v>
      </c>
      <c r="V7" s="69" t="s">
        <v>174</v>
      </c>
    </row>
    <row r="8" spans="1:22" x14ac:dyDescent="0.25">
      <c r="A8" s="2" t="s">
        <v>93</v>
      </c>
      <c r="B8" s="22" t="e">
        <f>VLOOKUP(V8,[1]Sheet1!$A$610:$U$622,2,FALSE)</f>
        <v>#N/A</v>
      </c>
      <c r="C8" s="15" t="e">
        <f>VLOOKUP(V8,[1]Sheet1!$A$610:$U$622,3,FALSE)/100</f>
        <v>#N/A</v>
      </c>
      <c r="D8" s="27" t="e">
        <f>VLOOKUP(V8,[1]Sheet1!$A$610:$U$622,4,FALSE)</f>
        <v>#N/A</v>
      </c>
      <c r="E8" s="14" t="e">
        <f>VLOOKUP(V8,[1]Sheet1!$A$610:$U$622,5,FALSE)/100</f>
        <v>#N/A</v>
      </c>
      <c r="F8" s="22" t="e">
        <f>VLOOKUP(V8,[1]Sheet1!$A$610:$U$622,6,FALSE)</f>
        <v>#N/A</v>
      </c>
      <c r="G8" s="15" t="e">
        <f>VLOOKUP(V8,[1]Sheet1!$A$610:$U$622,7,FALSE)/100</f>
        <v>#N/A</v>
      </c>
      <c r="H8" s="27" t="e">
        <f>VLOOKUP(V8,[1]Sheet1!$A$610:$U$622,8,FALSE)</f>
        <v>#N/A</v>
      </c>
      <c r="I8" s="14" t="e">
        <f>VLOOKUP(V8,[1]Sheet1!$A$610:$U$622,9,FALSE)/100</f>
        <v>#N/A</v>
      </c>
      <c r="J8" s="22" t="e">
        <f>VLOOKUP(V8,[1]Sheet1!$A$610:$U$622,10,FALSE)</f>
        <v>#N/A</v>
      </c>
      <c r="K8" s="15" t="e">
        <f>VLOOKUP(V8,[1]Sheet1!$A$610:$U$622,11,FALSE)/100</f>
        <v>#N/A</v>
      </c>
      <c r="L8" s="27" t="e">
        <f>VLOOKUP(V8,[1]Sheet1!$A$610:$U$622,12,FALSE)</f>
        <v>#N/A</v>
      </c>
      <c r="M8" s="14" t="e">
        <f>VLOOKUP(V8,[1]Sheet1!$A$610:$U$622,13,FALSE)/100</f>
        <v>#N/A</v>
      </c>
      <c r="N8" s="22" t="e">
        <f>VLOOKUP(V8,[1]Sheet1!$A$610:$U$622,14,FALSE)</f>
        <v>#N/A</v>
      </c>
      <c r="O8" s="15" t="e">
        <f>VLOOKUP(V8,[1]Sheet1!$A$610:$U$622,15,FALSE)/100</f>
        <v>#N/A</v>
      </c>
      <c r="P8" s="27" t="e">
        <f>VLOOKUP(V8,[1]Sheet1!$A$610:$U$622,16,FALSE)</f>
        <v>#N/A</v>
      </c>
      <c r="Q8" s="14" t="e">
        <f>VLOOKUP(V8,[1]Sheet1!$A$610:$U$622,17,FALSE)/100</f>
        <v>#N/A</v>
      </c>
      <c r="R8" s="22" t="e">
        <f>VLOOKUP(V8,[1]Sheet1!$A$610:$U$622,18,FALSE)</f>
        <v>#N/A</v>
      </c>
      <c r="S8" s="15" t="e">
        <f>VLOOKUP(V8,[1]Sheet1!$A$610:$U$622,19,FALSE)/100</f>
        <v>#N/A</v>
      </c>
      <c r="T8" s="22" t="e">
        <f>VLOOKUP(V8,[1]Sheet1!$A$610:$U$622,20,FALSE)</f>
        <v>#N/A</v>
      </c>
      <c r="U8" s="15" t="e">
        <f>VLOOKUP(V8,[1]Sheet1!$A$610:$U$622,21,FALSE)/100</f>
        <v>#N/A</v>
      </c>
      <c r="V8" s="69" t="s">
        <v>175</v>
      </c>
    </row>
    <row r="9" spans="1:22" x14ac:dyDescent="0.25">
      <c r="A9" s="2" t="s">
        <v>94</v>
      </c>
      <c r="B9" s="22" t="e">
        <f>VLOOKUP(V9,[1]Sheet1!$A$610:$U$622,2,FALSE)</f>
        <v>#N/A</v>
      </c>
      <c r="C9" s="15" t="e">
        <f>VLOOKUP(V9,[1]Sheet1!$A$610:$U$622,3,FALSE)/100</f>
        <v>#N/A</v>
      </c>
      <c r="D9" s="27" t="e">
        <f>VLOOKUP(V9,[1]Sheet1!$A$610:$U$622,4,FALSE)</f>
        <v>#N/A</v>
      </c>
      <c r="E9" s="14" t="e">
        <f>VLOOKUP(V9,[1]Sheet1!$A$610:$U$622,5,FALSE)/100</f>
        <v>#N/A</v>
      </c>
      <c r="F9" s="22" t="e">
        <f>VLOOKUP(V9,[1]Sheet1!$A$610:$U$622,6,FALSE)</f>
        <v>#N/A</v>
      </c>
      <c r="G9" s="15" t="e">
        <f>VLOOKUP(V9,[1]Sheet1!$A$610:$U$622,7,FALSE)/100</f>
        <v>#N/A</v>
      </c>
      <c r="H9" s="27" t="e">
        <f>VLOOKUP(V9,[1]Sheet1!$A$610:$U$622,8,FALSE)</f>
        <v>#N/A</v>
      </c>
      <c r="I9" s="14" t="e">
        <f>VLOOKUP(V9,[1]Sheet1!$A$610:$U$622,9,FALSE)/100</f>
        <v>#N/A</v>
      </c>
      <c r="J9" s="22" t="e">
        <f>VLOOKUP(V9,[1]Sheet1!$A$610:$U$622,10,FALSE)</f>
        <v>#N/A</v>
      </c>
      <c r="K9" s="15" t="e">
        <f>VLOOKUP(V9,[1]Sheet1!$A$610:$U$622,11,FALSE)/100</f>
        <v>#N/A</v>
      </c>
      <c r="L9" s="27" t="e">
        <f>VLOOKUP(V9,[1]Sheet1!$A$610:$U$622,12,FALSE)</f>
        <v>#N/A</v>
      </c>
      <c r="M9" s="14" t="e">
        <f>VLOOKUP(V9,[1]Sheet1!$A$610:$U$622,13,FALSE)/100</f>
        <v>#N/A</v>
      </c>
      <c r="N9" s="22" t="e">
        <f>VLOOKUP(V9,[1]Sheet1!$A$610:$U$622,14,FALSE)</f>
        <v>#N/A</v>
      </c>
      <c r="O9" s="15" t="e">
        <f>VLOOKUP(V9,[1]Sheet1!$A$610:$U$622,15,FALSE)/100</f>
        <v>#N/A</v>
      </c>
      <c r="P9" s="27" t="e">
        <f>VLOOKUP(V9,[1]Sheet1!$A$610:$U$622,16,FALSE)</f>
        <v>#N/A</v>
      </c>
      <c r="Q9" s="14" t="e">
        <f>VLOOKUP(V9,[1]Sheet1!$A$610:$U$622,17,FALSE)/100</f>
        <v>#N/A</v>
      </c>
      <c r="R9" s="22" t="e">
        <f>VLOOKUP(V9,[1]Sheet1!$A$610:$U$622,18,FALSE)</f>
        <v>#N/A</v>
      </c>
      <c r="S9" s="15" t="e">
        <f>VLOOKUP(V9,[1]Sheet1!$A$610:$U$622,19,FALSE)/100</f>
        <v>#N/A</v>
      </c>
      <c r="T9" s="22" t="e">
        <f>VLOOKUP(V9,[1]Sheet1!$A$610:$U$622,20,FALSE)</f>
        <v>#N/A</v>
      </c>
      <c r="U9" s="15" t="e">
        <f>VLOOKUP(V9,[1]Sheet1!$A$610:$U$622,21,FALSE)/100</f>
        <v>#N/A</v>
      </c>
      <c r="V9" s="69" t="s">
        <v>176</v>
      </c>
    </row>
    <row r="10" spans="1:22" x14ac:dyDescent="0.25">
      <c r="A10" s="2" t="s">
        <v>95</v>
      </c>
      <c r="B10" s="22" t="e">
        <f>VLOOKUP(V10,[1]Sheet1!$A$610:$U$622,2,FALSE)</f>
        <v>#N/A</v>
      </c>
      <c r="C10" s="15" t="e">
        <f>VLOOKUP(V10,[1]Sheet1!$A$610:$U$622,3,FALSE)/100</f>
        <v>#N/A</v>
      </c>
      <c r="D10" s="27" t="e">
        <f>VLOOKUP(V10,[1]Sheet1!$A$610:$U$622,4,FALSE)</f>
        <v>#N/A</v>
      </c>
      <c r="E10" s="14" t="e">
        <f>VLOOKUP(V10,[1]Sheet1!$A$610:$U$622,5,FALSE)/100</f>
        <v>#N/A</v>
      </c>
      <c r="F10" s="22" t="e">
        <f>VLOOKUP(V10,[1]Sheet1!$A$610:$U$622,6,FALSE)</f>
        <v>#N/A</v>
      </c>
      <c r="G10" s="15" t="e">
        <f>VLOOKUP(V10,[1]Sheet1!$A$610:$U$622,7,FALSE)/100</f>
        <v>#N/A</v>
      </c>
      <c r="H10" s="27" t="e">
        <f>VLOOKUP(V10,[1]Sheet1!$A$610:$U$622,8,FALSE)</f>
        <v>#N/A</v>
      </c>
      <c r="I10" s="14" t="e">
        <f>VLOOKUP(V10,[1]Sheet1!$A$610:$U$622,9,FALSE)/100</f>
        <v>#N/A</v>
      </c>
      <c r="J10" s="22" t="e">
        <f>VLOOKUP(V10,[1]Sheet1!$A$610:$U$622,10,FALSE)</f>
        <v>#N/A</v>
      </c>
      <c r="K10" s="15" t="e">
        <f>VLOOKUP(V10,[1]Sheet1!$A$610:$U$622,11,FALSE)/100</f>
        <v>#N/A</v>
      </c>
      <c r="L10" s="27" t="e">
        <f>VLOOKUP(V10,[1]Sheet1!$A$610:$U$622,12,FALSE)</f>
        <v>#N/A</v>
      </c>
      <c r="M10" s="14" t="e">
        <f>VLOOKUP(V10,[1]Sheet1!$A$610:$U$622,13,FALSE)/100</f>
        <v>#N/A</v>
      </c>
      <c r="N10" s="22" t="e">
        <f>VLOOKUP(V10,[1]Sheet1!$A$610:$U$622,14,FALSE)</f>
        <v>#N/A</v>
      </c>
      <c r="O10" s="15" t="e">
        <f>VLOOKUP(V10,[1]Sheet1!$A$610:$U$622,15,FALSE)/100</f>
        <v>#N/A</v>
      </c>
      <c r="P10" s="27" t="e">
        <f>VLOOKUP(V10,[1]Sheet1!$A$610:$U$622,16,FALSE)</f>
        <v>#N/A</v>
      </c>
      <c r="Q10" s="14" t="e">
        <f>VLOOKUP(V10,[1]Sheet1!$A$610:$U$622,17,FALSE)/100</f>
        <v>#N/A</v>
      </c>
      <c r="R10" s="22" t="e">
        <f>VLOOKUP(V10,[1]Sheet1!$A$610:$U$622,18,FALSE)</f>
        <v>#N/A</v>
      </c>
      <c r="S10" s="15" t="e">
        <f>VLOOKUP(V10,[1]Sheet1!$A$610:$U$622,19,FALSE)/100</f>
        <v>#N/A</v>
      </c>
      <c r="T10" s="22" t="e">
        <f>VLOOKUP(V10,[1]Sheet1!$A$610:$U$622,20,FALSE)</f>
        <v>#N/A</v>
      </c>
      <c r="U10" s="15" t="e">
        <f>VLOOKUP(V10,[1]Sheet1!$A$610:$U$622,21,FALSE)/100</f>
        <v>#N/A</v>
      </c>
      <c r="V10" s="69" t="s">
        <v>177</v>
      </c>
    </row>
    <row r="11" spans="1:22" x14ac:dyDescent="0.25">
      <c r="A11" s="2" t="s">
        <v>96</v>
      </c>
      <c r="B11" s="22" t="e">
        <f>VLOOKUP(V11,[1]Sheet1!$A$610:$U$622,2,FALSE)</f>
        <v>#N/A</v>
      </c>
      <c r="C11" s="15" t="e">
        <f>VLOOKUP(V11,[1]Sheet1!$A$610:$U$622,3,FALSE)/100</f>
        <v>#N/A</v>
      </c>
      <c r="D11" s="27" t="e">
        <f>VLOOKUP(V11,[1]Sheet1!$A$610:$U$622,4,FALSE)</f>
        <v>#N/A</v>
      </c>
      <c r="E11" s="14" t="e">
        <f>VLOOKUP(V11,[1]Sheet1!$A$610:$U$622,5,FALSE)/100</f>
        <v>#N/A</v>
      </c>
      <c r="F11" s="22" t="e">
        <f>VLOOKUP(V11,[1]Sheet1!$A$610:$U$622,6,FALSE)</f>
        <v>#N/A</v>
      </c>
      <c r="G11" s="15" t="e">
        <f>VLOOKUP(V11,[1]Sheet1!$A$610:$U$622,7,FALSE)/100</f>
        <v>#N/A</v>
      </c>
      <c r="H11" s="27" t="e">
        <f>VLOOKUP(V11,[1]Sheet1!$A$610:$U$622,8,FALSE)</f>
        <v>#N/A</v>
      </c>
      <c r="I11" s="14" t="e">
        <f>VLOOKUP(V11,[1]Sheet1!$A$610:$U$622,9,FALSE)/100</f>
        <v>#N/A</v>
      </c>
      <c r="J11" s="22" t="e">
        <f>VLOOKUP(V11,[1]Sheet1!$A$610:$U$622,10,FALSE)</f>
        <v>#N/A</v>
      </c>
      <c r="K11" s="15" t="e">
        <f>VLOOKUP(V11,[1]Sheet1!$A$610:$U$622,11,FALSE)/100</f>
        <v>#N/A</v>
      </c>
      <c r="L11" s="27" t="e">
        <f>VLOOKUP(V11,[1]Sheet1!$A$610:$U$622,12,FALSE)</f>
        <v>#N/A</v>
      </c>
      <c r="M11" s="14" t="e">
        <f>VLOOKUP(V11,[1]Sheet1!$A$610:$U$622,13,FALSE)/100</f>
        <v>#N/A</v>
      </c>
      <c r="N11" s="22" t="e">
        <f>VLOOKUP(V11,[1]Sheet1!$A$610:$U$622,14,FALSE)</f>
        <v>#N/A</v>
      </c>
      <c r="O11" s="15" t="e">
        <f>VLOOKUP(V11,[1]Sheet1!$A$610:$U$622,15,FALSE)/100</f>
        <v>#N/A</v>
      </c>
      <c r="P11" s="27" t="e">
        <f>VLOOKUP(V11,[1]Sheet1!$A$610:$U$622,16,FALSE)</f>
        <v>#N/A</v>
      </c>
      <c r="Q11" s="14" t="e">
        <f>VLOOKUP(V11,[1]Sheet1!$A$610:$U$622,17,FALSE)/100</f>
        <v>#N/A</v>
      </c>
      <c r="R11" s="22" t="e">
        <f>VLOOKUP(V11,[1]Sheet1!$A$610:$U$622,18,FALSE)</f>
        <v>#N/A</v>
      </c>
      <c r="S11" s="15" t="e">
        <f>VLOOKUP(V11,[1]Sheet1!$A$610:$U$622,19,FALSE)/100</f>
        <v>#N/A</v>
      </c>
      <c r="T11" s="22" t="e">
        <f>VLOOKUP(V11,[1]Sheet1!$A$610:$U$622,20,FALSE)</f>
        <v>#N/A</v>
      </c>
      <c r="U11" s="15" t="e">
        <f>VLOOKUP(V11,[1]Sheet1!$A$610:$U$622,21,FALSE)/100</f>
        <v>#N/A</v>
      </c>
      <c r="V11" s="69" t="s">
        <v>178</v>
      </c>
    </row>
    <row r="12" spans="1:22" x14ac:dyDescent="0.25">
      <c r="A12" s="2" t="s">
        <v>97</v>
      </c>
      <c r="B12" s="22" t="e">
        <f>VLOOKUP(V12,[1]Sheet1!$A$610:$U$622,2,FALSE)</f>
        <v>#N/A</v>
      </c>
      <c r="C12" s="15" t="e">
        <f>VLOOKUP(V12,[1]Sheet1!$A$610:$U$622,3,FALSE)/100</f>
        <v>#N/A</v>
      </c>
      <c r="D12" s="27" t="e">
        <f>VLOOKUP(V12,[1]Sheet1!$A$610:$U$622,4,FALSE)</f>
        <v>#N/A</v>
      </c>
      <c r="E12" s="14" t="e">
        <f>VLOOKUP(V12,[1]Sheet1!$A$610:$U$622,5,FALSE)/100</f>
        <v>#N/A</v>
      </c>
      <c r="F12" s="22" t="e">
        <f>VLOOKUP(V12,[1]Sheet1!$A$610:$U$622,6,FALSE)</f>
        <v>#N/A</v>
      </c>
      <c r="G12" s="15" t="e">
        <f>VLOOKUP(V12,[1]Sheet1!$A$610:$U$622,7,FALSE)/100</f>
        <v>#N/A</v>
      </c>
      <c r="H12" s="27" t="e">
        <f>VLOOKUP(V12,[1]Sheet1!$A$610:$U$622,8,FALSE)</f>
        <v>#N/A</v>
      </c>
      <c r="I12" s="14" t="e">
        <f>VLOOKUP(V12,[1]Sheet1!$A$610:$U$622,9,FALSE)/100</f>
        <v>#N/A</v>
      </c>
      <c r="J12" s="22" t="e">
        <f>VLOOKUP(V12,[1]Sheet1!$A$610:$U$622,10,FALSE)</f>
        <v>#N/A</v>
      </c>
      <c r="K12" s="15" t="e">
        <f>VLOOKUP(V12,[1]Sheet1!$A$610:$U$622,11,FALSE)/100</f>
        <v>#N/A</v>
      </c>
      <c r="L12" s="27" t="e">
        <f>VLOOKUP(V12,[1]Sheet1!$A$610:$U$622,12,FALSE)</f>
        <v>#N/A</v>
      </c>
      <c r="M12" s="14" t="e">
        <f>VLOOKUP(V12,[1]Sheet1!$A$610:$U$622,13,FALSE)/100</f>
        <v>#N/A</v>
      </c>
      <c r="N12" s="22" t="e">
        <f>VLOOKUP(V12,[1]Sheet1!$A$610:$U$622,14,FALSE)</f>
        <v>#N/A</v>
      </c>
      <c r="O12" s="15" t="e">
        <f>VLOOKUP(V12,[1]Sheet1!$A$610:$U$622,15,FALSE)/100</f>
        <v>#N/A</v>
      </c>
      <c r="P12" s="27" t="e">
        <f>VLOOKUP(V12,[1]Sheet1!$A$610:$U$622,16,FALSE)</f>
        <v>#N/A</v>
      </c>
      <c r="Q12" s="14" t="e">
        <f>VLOOKUP(V12,[1]Sheet1!$A$610:$U$622,17,FALSE)/100</f>
        <v>#N/A</v>
      </c>
      <c r="R12" s="22" t="e">
        <f>VLOOKUP(V12,[1]Sheet1!$A$610:$U$622,18,FALSE)</f>
        <v>#N/A</v>
      </c>
      <c r="S12" s="15" t="e">
        <f>VLOOKUP(V12,[1]Sheet1!$A$610:$U$622,19,FALSE)/100</f>
        <v>#N/A</v>
      </c>
      <c r="T12" s="22" t="e">
        <f>VLOOKUP(V12,[1]Sheet1!$A$610:$U$622,20,FALSE)</f>
        <v>#N/A</v>
      </c>
      <c r="U12" s="15" t="e">
        <f>VLOOKUP(V12,[1]Sheet1!$A$610:$U$622,21,FALSE)/100</f>
        <v>#N/A</v>
      </c>
      <c r="V12" s="69" t="s">
        <v>179</v>
      </c>
    </row>
    <row r="13" spans="1:22" x14ac:dyDescent="0.25">
      <c r="A13" s="2" t="s">
        <v>98</v>
      </c>
      <c r="B13" s="22" t="e">
        <f>VLOOKUP(V13,[1]Sheet1!$A$610:$U$622,2,FALSE)</f>
        <v>#N/A</v>
      </c>
      <c r="C13" s="15" t="e">
        <f>VLOOKUP(V13,[1]Sheet1!$A$610:$U$622,3,FALSE)/100</f>
        <v>#N/A</v>
      </c>
      <c r="D13" s="27" t="e">
        <f>VLOOKUP(V13,[1]Sheet1!$A$610:$U$622,4,FALSE)</f>
        <v>#N/A</v>
      </c>
      <c r="E13" s="14" t="e">
        <f>VLOOKUP(V13,[1]Sheet1!$A$610:$U$622,5,FALSE)/100</f>
        <v>#N/A</v>
      </c>
      <c r="F13" s="22" t="e">
        <f>VLOOKUP(V13,[1]Sheet1!$A$610:$U$622,6,FALSE)</f>
        <v>#N/A</v>
      </c>
      <c r="G13" s="15" t="e">
        <f>VLOOKUP(V13,[1]Sheet1!$A$610:$U$622,7,FALSE)/100</f>
        <v>#N/A</v>
      </c>
      <c r="H13" s="27" t="e">
        <f>VLOOKUP(V13,[1]Sheet1!$A$610:$U$622,8,FALSE)</f>
        <v>#N/A</v>
      </c>
      <c r="I13" s="14" t="e">
        <f>VLOOKUP(V13,[1]Sheet1!$A$610:$U$622,9,FALSE)/100</f>
        <v>#N/A</v>
      </c>
      <c r="J13" s="22" t="e">
        <f>VLOOKUP(V13,[1]Sheet1!$A$610:$U$622,10,FALSE)</f>
        <v>#N/A</v>
      </c>
      <c r="K13" s="15" t="e">
        <f>VLOOKUP(V13,[1]Sheet1!$A$610:$U$622,11,FALSE)/100</f>
        <v>#N/A</v>
      </c>
      <c r="L13" s="27" t="e">
        <f>VLOOKUP(V13,[1]Sheet1!$A$610:$U$622,12,FALSE)</f>
        <v>#N/A</v>
      </c>
      <c r="M13" s="14" t="e">
        <f>VLOOKUP(V13,[1]Sheet1!$A$610:$U$622,13,FALSE)/100</f>
        <v>#N/A</v>
      </c>
      <c r="N13" s="22" t="e">
        <f>VLOOKUP(V13,[1]Sheet1!$A$610:$U$622,14,FALSE)</f>
        <v>#N/A</v>
      </c>
      <c r="O13" s="15" t="e">
        <f>VLOOKUP(V13,[1]Sheet1!$A$610:$U$622,15,FALSE)/100</f>
        <v>#N/A</v>
      </c>
      <c r="P13" s="27" t="e">
        <f>VLOOKUP(V13,[1]Sheet1!$A$610:$U$622,16,FALSE)</f>
        <v>#N/A</v>
      </c>
      <c r="Q13" s="14" t="e">
        <f>VLOOKUP(V13,[1]Sheet1!$A$610:$U$622,17,FALSE)/100</f>
        <v>#N/A</v>
      </c>
      <c r="R13" s="22" t="e">
        <f>VLOOKUP(V13,[1]Sheet1!$A$610:$U$622,18,FALSE)</f>
        <v>#N/A</v>
      </c>
      <c r="S13" s="15" t="e">
        <f>VLOOKUP(V13,[1]Sheet1!$A$610:$U$622,19,FALSE)/100</f>
        <v>#N/A</v>
      </c>
      <c r="T13" s="22" t="e">
        <f>VLOOKUP(V13,[1]Sheet1!$A$610:$U$622,20,FALSE)</f>
        <v>#N/A</v>
      </c>
      <c r="U13" s="15" t="e">
        <f>VLOOKUP(V13,[1]Sheet1!$A$610:$U$622,21,FALSE)/100</f>
        <v>#N/A</v>
      </c>
      <c r="V13" s="69" t="s">
        <v>180</v>
      </c>
    </row>
    <row r="14" spans="1:22" x14ac:dyDescent="0.25">
      <c r="A14" s="2" t="s">
        <v>99</v>
      </c>
      <c r="B14" s="22" t="e">
        <f>VLOOKUP(V14,[1]Sheet1!$A$610:$U$622,2,FALSE)</f>
        <v>#N/A</v>
      </c>
      <c r="C14" s="15" t="e">
        <f>VLOOKUP(V14,[1]Sheet1!$A$610:$U$622,3,FALSE)/100</f>
        <v>#N/A</v>
      </c>
      <c r="D14" s="27" t="e">
        <f>VLOOKUP(V14,[1]Sheet1!$A$610:$U$622,4,FALSE)</f>
        <v>#N/A</v>
      </c>
      <c r="E14" s="14" t="e">
        <f>VLOOKUP(V14,[1]Sheet1!$A$610:$U$622,5,FALSE)/100</f>
        <v>#N/A</v>
      </c>
      <c r="F14" s="22" t="e">
        <f>VLOOKUP(V14,[1]Sheet1!$A$610:$U$622,6,FALSE)</f>
        <v>#N/A</v>
      </c>
      <c r="G14" s="15" t="e">
        <f>VLOOKUP(V14,[1]Sheet1!$A$610:$U$622,7,FALSE)/100</f>
        <v>#N/A</v>
      </c>
      <c r="H14" s="27" t="e">
        <f>VLOOKUP(V14,[1]Sheet1!$A$610:$U$622,8,FALSE)</f>
        <v>#N/A</v>
      </c>
      <c r="I14" s="14" t="e">
        <f>VLOOKUP(V14,[1]Sheet1!$A$610:$U$622,9,FALSE)/100</f>
        <v>#N/A</v>
      </c>
      <c r="J14" s="22" t="e">
        <f>VLOOKUP(V14,[1]Sheet1!$A$610:$U$622,10,FALSE)</f>
        <v>#N/A</v>
      </c>
      <c r="K14" s="15" t="e">
        <f>VLOOKUP(V14,[1]Sheet1!$A$610:$U$622,11,FALSE)/100</f>
        <v>#N/A</v>
      </c>
      <c r="L14" s="27" t="e">
        <f>VLOOKUP(V14,[1]Sheet1!$A$610:$U$622,12,FALSE)</f>
        <v>#N/A</v>
      </c>
      <c r="M14" s="14" t="e">
        <f>VLOOKUP(V14,[1]Sheet1!$A$610:$U$622,13,FALSE)/100</f>
        <v>#N/A</v>
      </c>
      <c r="N14" s="22" t="e">
        <f>VLOOKUP(V14,[1]Sheet1!$A$610:$U$622,14,FALSE)</f>
        <v>#N/A</v>
      </c>
      <c r="O14" s="15" t="e">
        <f>VLOOKUP(V14,[1]Sheet1!$A$610:$U$622,15,FALSE)/100</f>
        <v>#N/A</v>
      </c>
      <c r="P14" s="27" t="e">
        <f>VLOOKUP(V14,[1]Sheet1!$A$610:$U$622,16,FALSE)</f>
        <v>#N/A</v>
      </c>
      <c r="Q14" s="14" t="e">
        <f>VLOOKUP(V14,[1]Sheet1!$A$610:$U$622,17,FALSE)/100</f>
        <v>#N/A</v>
      </c>
      <c r="R14" s="22" t="e">
        <f>VLOOKUP(V14,[1]Sheet1!$A$610:$U$622,18,FALSE)</f>
        <v>#N/A</v>
      </c>
      <c r="S14" s="15" t="e">
        <f>VLOOKUP(V14,[1]Sheet1!$A$610:$U$622,19,FALSE)/100</f>
        <v>#N/A</v>
      </c>
      <c r="T14" s="22" t="e">
        <f>VLOOKUP(V14,[1]Sheet1!$A$610:$U$622,20,FALSE)</f>
        <v>#N/A</v>
      </c>
      <c r="U14" s="15" t="e">
        <f>VLOOKUP(V14,[1]Sheet1!$A$610:$U$622,21,FALSE)/100</f>
        <v>#N/A</v>
      </c>
      <c r="V14" s="69" t="s">
        <v>181</v>
      </c>
    </row>
    <row r="15" spans="1:22" x14ac:dyDescent="0.25">
      <c r="A15" s="2" t="s">
        <v>100</v>
      </c>
      <c r="B15" s="22" t="e">
        <f>VLOOKUP(V15,[1]Sheet1!$A$610:$U$622,2,FALSE)</f>
        <v>#N/A</v>
      </c>
      <c r="C15" s="15" t="e">
        <f>VLOOKUP(V15,[1]Sheet1!$A$610:$U$622,3,FALSE)/100</f>
        <v>#N/A</v>
      </c>
      <c r="D15" s="27" t="e">
        <f>VLOOKUP(V15,[1]Sheet1!$A$610:$U$622,4,FALSE)</f>
        <v>#N/A</v>
      </c>
      <c r="E15" s="14" t="e">
        <f>VLOOKUP(V15,[1]Sheet1!$A$610:$U$622,5,FALSE)/100</f>
        <v>#N/A</v>
      </c>
      <c r="F15" s="22" t="e">
        <f>VLOOKUP(V15,[1]Sheet1!$A$610:$U$622,6,FALSE)</f>
        <v>#N/A</v>
      </c>
      <c r="G15" s="15" t="e">
        <f>VLOOKUP(V15,[1]Sheet1!$A$610:$U$622,7,FALSE)/100</f>
        <v>#N/A</v>
      </c>
      <c r="H15" s="27" t="e">
        <f>VLOOKUP(V15,[1]Sheet1!$A$610:$U$622,8,FALSE)</f>
        <v>#N/A</v>
      </c>
      <c r="I15" s="14" t="e">
        <f>VLOOKUP(V15,[1]Sheet1!$A$610:$U$622,9,FALSE)/100</f>
        <v>#N/A</v>
      </c>
      <c r="J15" s="22" t="e">
        <f>VLOOKUP(V15,[1]Sheet1!$A$610:$U$622,10,FALSE)</f>
        <v>#N/A</v>
      </c>
      <c r="K15" s="15" t="e">
        <f>VLOOKUP(V15,[1]Sheet1!$A$610:$U$622,11,FALSE)/100</f>
        <v>#N/A</v>
      </c>
      <c r="L15" s="27" t="e">
        <f>VLOOKUP(V15,[1]Sheet1!$A$610:$U$622,12,FALSE)</f>
        <v>#N/A</v>
      </c>
      <c r="M15" s="14" t="e">
        <f>VLOOKUP(V15,[1]Sheet1!$A$610:$U$622,13,FALSE)/100</f>
        <v>#N/A</v>
      </c>
      <c r="N15" s="22" t="e">
        <f>VLOOKUP(V15,[1]Sheet1!$A$610:$U$622,14,FALSE)</f>
        <v>#N/A</v>
      </c>
      <c r="O15" s="15" t="e">
        <f>VLOOKUP(V15,[1]Sheet1!$A$610:$U$622,15,FALSE)/100</f>
        <v>#N/A</v>
      </c>
      <c r="P15" s="27" t="e">
        <f>VLOOKUP(V15,[1]Sheet1!$A$610:$U$622,16,FALSE)</f>
        <v>#N/A</v>
      </c>
      <c r="Q15" s="14" t="e">
        <f>VLOOKUP(V15,[1]Sheet1!$A$610:$U$622,17,FALSE)/100</f>
        <v>#N/A</v>
      </c>
      <c r="R15" s="22" t="e">
        <f>VLOOKUP(V15,[1]Sheet1!$A$610:$U$622,18,FALSE)</f>
        <v>#N/A</v>
      </c>
      <c r="S15" s="15" t="e">
        <f>VLOOKUP(V15,[1]Sheet1!$A$610:$U$622,19,FALSE)/100</f>
        <v>#N/A</v>
      </c>
      <c r="T15" s="22" t="e">
        <f>VLOOKUP(V15,[1]Sheet1!$A$610:$U$622,20,FALSE)</f>
        <v>#N/A</v>
      </c>
      <c r="U15" s="15" t="e">
        <f>VLOOKUP(V15,[1]Sheet1!$A$610:$U$622,21,FALSE)/100</f>
        <v>#N/A</v>
      </c>
      <c r="V15" s="69" t="s">
        <v>182</v>
      </c>
    </row>
    <row r="16" spans="1:22" ht="15.75" thickBot="1" x14ac:dyDescent="0.3">
      <c r="A16" s="3" t="s">
        <v>101</v>
      </c>
      <c r="B16" s="25" t="e">
        <f>VLOOKUP(V16,[1]Sheet1!$A$610:$U$622,2,FALSE)</f>
        <v>#N/A</v>
      </c>
      <c r="C16" s="19" t="e">
        <f>VLOOKUP(V16,[1]Sheet1!$A$610:$U$622,3,FALSE)/100</f>
        <v>#N/A</v>
      </c>
      <c r="D16" s="28" t="e">
        <f>VLOOKUP(V16,[1]Sheet1!$A$610:$U$622,4,FALSE)</f>
        <v>#N/A</v>
      </c>
      <c r="E16" s="18" t="e">
        <f>VLOOKUP(V16,[1]Sheet1!$A$610:$U$622,5,FALSE)/100</f>
        <v>#N/A</v>
      </c>
      <c r="F16" s="25" t="e">
        <f>VLOOKUP(V16,[1]Sheet1!$A$610:$U$622,6,FALSE)</f>
        <v>#N/A</v>
      </c>
      <c r="G16" s="19" t="e">
        <f>VLOOKUP(V16,[1]Sheet1!$A$610:$U$622,7,FALSE)/100</f>
        <v>#N/A</v>
      </c>
      <c r="H16" s="28" t="e">
        <f>VLOOKUP(V16,[1]Sheet1!$A$610:$U$622,8,FALSE)</f>
        <v>#N/A</v>
      </c>
      <c r="I16" s="18" t="e">
        <f>VLOOKUP(V16,[1]Sheet1!$A$610:$U$622,9,FALSE)/100</f>
        <v>#N/A</v>
      </c>
      <c r="J16" s="25" t="e">
        <f>VLOOKUP(V16,[1]Sheet1!$A$610:$U$622,10,FALSE)</f>
        <v>#N/A</v>
      </c>
      <c r="K16" s="19" t="e">
        <f>VLOOKUP(V16,[1]Sheet1!$A$610:$U$622,11,FALSE)/100</f>
        <v>#N/A</v>
      </c>
      <c r="L16" s="28" t="e">
        <f>VLOOKUP(V16,[1]Sheet1!$A$610:$U$622,12,FALSE)</f>
        <v>#N/A</v>
      </c>
      <c r="M16" s="18" t="e">
        <f>VLOOKUP(V16,[1]Sheet1!$A$610:$U$622,13,FALSE)/100</f>
        <v>#N/A</v>
      </c>
      <c r="N16" s="25" t="e">
        <f>VLOOKUP(V16,[1]Sheet1!$A$610:$U$622,14,FALSE)</f>
        <v>#N/A</v>
      </c>
      <c r="O16" s="19" t="e">
        <f>VLOOKUP(V16,[1]Sheet1!$A$610:$U$622,15,FALSE)/100</f>
        <v>#N/A</v>
      </c>
      <c r="P16" s="28" t="e">
        <f>VLOOKUP(V16,[1]Sheet1!$A$610:$U$622,16,FALSE)</f>
        <v>#N/A</v>
      </c>
      <c r="Q16" s="18" t="e">
        <f>VLOOKUP(V16,[1]Sheet1!$A$610:$U$622,17,FALSE)/100</f>
        <v>#N/A</v>
      </c>
      <c r="R16" s="25" t="e">
        <f>VLOOKUP(V16,[1]Sheet1!$A$610:$U$622,18,FALSE)</f>
        <v>#N/A</v>
      </c>
      <c r="S16" s="19" t="e">
        <f>VLOOKUP(V16,[1]Sheet1!$A$610:$U$622,19,FALSE)/100</f>
        <v>#N/A</v>
      </c>
      <c r="T16" s="25" t="e">
        <f>VLOOKUP(V16,[1]Sheet1!$A$610:$U$622,20,FALSE)</f>
        <v>#N/A</v>
      </c>
      <c r="U16" s="19" t="e">
        <f>VLOOKUP(V16,[1]Sheet1!$A$610:$U$622,21,FALSE)/100</f>
        <v>#N/A</v>
      </c>
      <c r="V16" s="69" t="s">
        <v>183</v>
      </c>
    </row>
    <row r="17" spans="1:22" ht="15.75" thickBot="1" x14ac:dyDescent="0.3">
      <c r="A17" s="32" t="s">
        <v>105</v>
      </c>
      <c r="B17" s="23">
        <f>VLOOKUP(V17,[1]Sheet1!$A$610:$U$622,2,FALSE)</f>
        <v>2029</v>
      </c>
      <c r="C17" s="8">
        <f>VLOOKUP(V17,[1]Sheet1!$A$610:$U$622,3,FALSE)/100</f>
        <v>1</v>
      </c>
      <c r="D17" s="29">
        <f>VLOOKUP(V17,[1]Sheet1!$A$610:$U$622,4,FALSE)</f>
        <v>1112</v>
      </c>
      <c r="E17" s="7">
        <f>VLOOKUP(V17,[1]Sheet1!$A$610:$U$622,5,FALSE)/100</f>
        <v>1</v>
      </c>
      <c r="F17" s="23">
        <f>VLOOKUP(V17,[1]Sheet1!$A$610:$U$622,6,FALSE)</f>
        <v>948</v>
      </c>
      <c r="G17" s="8">
        <f>VLOOKUP(V17,[1]Sheet1!$A$610:$U$622,7,FALSE)/100</f>
        <v>1</v>
      </c>
      <c r="H17" s="29">
        <f>VLOOKUP(V17,[1]Sheet1!$A$610:$U$622,8,FALSE)</f>
        <v>892</v>
      </c>
      <c r="I17" s="7">
        <f>VLOOKUP(V17,[1]Sheet1!$A$610:$U$622,9,FALSE)/100</f>
        <v>1</v>
      </c>
      <c r="J17" s="23">
        <f>VLOOKUP(V17,[1]Sheet1!$A$610:$U$622,10,FALSE)</f>
        <v>615</v>
      </c>
      <c r="K17" s="8">
        <f>VLOOKUP(V17,[1]Sheet1!$A$610:$U$622,11,FALSE)/100</f>
        <v>1</v>
      </c>
      <c r="L17" s="29">
        <f>VLOOKUP(V17,[1]Sheet1!$A$610:$U$622,12,FALSE)</f>
        <v>853</v>
      </c>
      <c r="M17" s="7">
        <f>VLOOKUP(V17,[1]Sheet1!$A$610:$U$622,13,FALSE)/100</f>
        <v>1</v>
      </c>
      <c r="N17" s="23">
        <f>VLOOKUP(V17,[1]Sheet1!$A$610:$U$622,14,FALSE)</f>
        <v>327</v>
      </c>
      <c r="O17" s="8">
        <f>VLOOKUP(V17,[1]Sheet1!$A$610:$U$622,15,FALSE)/100</f>
        <v>1</v>
      </c>
      <c r="P17" s="29">
        <f>VLOOKUP(V17,[1]Sheet1!$A$610:$U$622,16,FALSE)</f>
        <v>297</v>
      </c>
      <c r="Q17" s="7">
        <f>VLOOKUP(V17,[1]Sheet1!$A$610:$U$622,17,FALSE)/100</f>
        <v>1</v>
      </c>
      <c r="R17" s="23">
        <f>VLOOKUP(V17,[1]Sheet1!$A$610:$U$622,18,FALSE)</f>
        <v>7073</v>
      </c>
      <c r="S17" s="8">
        <f>VLOOKUP(V17,[1]Sheet1!$A$610:$U$622,19,FALSE)/100</f>
        <v>1</v>
      </c>
      <c r="T17" s="23">
        <f>VLOOKUP(V17,[1]Sheet1!$A$610:$U$622,20,FALSE)</f>
        <v>0</v>
      </c>
      <c r="U17" s="8">
        <f>VLOOKUP(V17,[1]Sheet1!$A$610:$U$622,21,FALSE)/100</f>
        <v>0</v>
      </c>
      <c r="V17" s="69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B1:R23"/>
  <sheetViews>
    <sheetView topLeftCell="A4" zoomScale="80" zoomScaleNormal="80" workbookViewId="0">
      <selection activeCell="L19" sqref="L19"/>
    </sheetView>
  </sheetViews>
  <sheetFormatPr defaultColWidth="9.140625" defaultRowHeight="15" x14ac:dyDescent="0.25"/>
  <cols>
    <col min="1" max="1" width="9.140625" style="81"/>
    <col min="2" max="2" width="30.7109375" style="81" customWidth="1"/>
    <col min="3" max="16" width="13.7109375" style="81" customWidth="1"/>
    <col min="17" max="17" width="16.42578125" style="81" customWidth="1"/>
    <col min="18" max="18" width="9.140625" style="295"/>
    <col min="19" max="16384" width="9.140625" style="81"/>
  </cols>
  <sheetData>
    <row r="1" spans="2:18" ht="15.75" thickBot="1" x14ac:dyDescent="0.3"/>
    <row r="2" spans="2:18" ht="24.95" customHeight="1" thickTop="1" thickBot="1" x14ac:dyDescent="0.3">
      <c r="B2" s="375" t="s">
        <v>246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7"/>
    </row>
    <row r="3" spans="2:18" ht="24.95" customHeight="1" thickTop="1" thickBot="1" x14ac:dyDescent="0.3">
      <c r="B3" s="407" t="s">
        <v>333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9"/>
    </row>
    <row r="4" spans="2:18" ht="24.95" customHeight="1" thickTop="1" thickBot="1" x14ac:dyDescent="0.3">
      <c r="B4" s="410" t="s">
        <v>106</v>
      </c>
      <c r="C4" s="421" t="s">
        <v>247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413" t="s">
        <v>306</v>
      </c>
    </row>
    <row r="5" spans="2:18" ht="24.95" customHeight="1" thickTop="1" x14ac:dyDescent="0.25">
      <c r="B5" s="411"/>
      <c r="C5" s="420">
        <v>2014</v>
      </c>
      <c r="D5" s="417"/>
      <c r="E5" s="416">
        <v>2015</v>
      </c>
      <c r="F5" s="417"/>
      <c r="G5" s="416">
        <v>2016</v>
      </c>
      <c r="H5" s="417"/>
      <c r="I5" s="416">
        <v>2017</v>
      </c>
      <c r="J5" s="417"/>
      <c r="K5" s="418">
        <v>2018</v>
      </c>
      <c r="L5" s="418"/>
      <c r="M5" s="418">
        <v>2019</v>
      </c>
      <c r="N5" s="418"/>
      <c r="O5" s="418">
        <v>2020</v>
      </c>
      <c r="P5" s="419"/>
      <c r="Q5" s="414"/>
    </row>
    <row r="6" spans="2:18" ht="24.95" customHeight="1" thickBot="1" x14ac:dyDescent="0.3">
      <c r="B6" s="412"/>
      <c r="C6" s="266" t="s">
        <v>5</v>
      </c>
      <c r="D6" s="267" t="s">
        <v>6</v>
      </c>
      <c r="E6" s="267" t="s">
        <v>5</v>
      </c>
      <c r="F6" s="267" t="s">
        <v>6</v>
      </c>
      <c r="G6" s="268" t="s">
        <v>5</v>
      </c>
      <c r="H6" s="268" t="s">
        <v>6</v>
      </c>
      <c r="I6" s="268" t="s">
        <v>5</v>
      </c>
      <c r="J6" s="268" t="s">
        <v>6</v>
      </c>
      <c r="K6" s="268" t="s">
        <v>5</v>
      </c>
      <c r="L6" s="268" t="s">
        <v>6</v>
      </c>
      <c r="M6" s="268" t="s">
        <v>5</v>
      </c>
      <c r="N6" s="268" t="s">
        <v>6</v>
      </c>
      <c r="O6" s="268" t="s">
        <v>5</v>
      </c>
      <c r="P6" s="281" t="s">
        <v>6</v>
      </c>
      <c r="Q6" s="415"/>
    </row>
    <row r="7" spans="2:18" ht="20.100000000000001" customHeight="1" thickTop="1" thickBot="1" x14ac:dyDescent="0.3">
      <c r="B7" s="219" t="s">
        <v>107</v>
      </c>
      <c r="C7" s="220">
        <v>632</v>
      </c>
      <c r="D7" s="221">
        <v>6.9473452786632958E-2</v>
      </c>
      <c r="E7" s="228">
        <v>748</v>
      </c>
      <c r="F7" s="221">
        <v>7.8819810326659648E-2</v>
      </c>
      <c r="G7" s="222">
        <v>1465</v>
      </c>
      <c r="H7" s="223">
        <v>0.14973426001635323</v>
      </c>
      <c r="I7" s="222">
        <v>1406</v>
      </c>
      <c r="J7" s="223">
        <v>0.13227961238122118</v>
      </c>
      <c r="K7" s="222">
        <v>939</v>
      </c>
      <c r="L7" s="223">
        <v>0.1327583769263396</v>
      </c>
      <c r="M7" s="222">
        <v>1478</v>
      </c>
      <c r="N7" s="223">
        <v>0.12906042612644081</v>
      </c>
      <c r="O7" s="222">
        <v>939</v>
      </c>
      <c r="P7" s="223">
        <v>0.1327583769263396</v>
      </c>
      <c r="Q7" s="224">
        <v>-0.36468200270635992</v>
      </c>
      <c r="R7" s="296" t="s">
        <v>184</v>
      </c>
    </row>
    <row r="8" spans="2:18" ht="20.100000000000001" customHeight="1" thickTop="1" x14ac:dyDescent="0.25">
      <c r="B8" s="225" t="s">
        <v>108</v>
      </c>
      <c r="C8" s="114">
        <v>1619</v>
      </c>
      <c r="D8" s="159">
        <v>0.17797075959107397</v>
      </c>
      <c r="E8" s="184">
        <v>1637</v>
      </c>
      <c r="F8" s="159">
        <v>0.17249736564805057</v>
      </c>
      <c r="G8" s="116">
        <v>1258</v>
      </c>
      <c r="H8" s="160">
        <v>0.1285772690106296</v>
      </c>
      <c r="I8" s="116">
        <v>1505</v>
      </c>
      <c r="J8" s="160">
        <v>0.14159375294006962</v>
      </c>
      <c r="K8" s="116">
        <v>802</v>
      </c>
      <c r="L8" s="160">
        <v>0.11338894387105895</v>
      </c>
      <c r="M8" s="116">
        <v>1403</v>
      </c>
      <c r="N8" s="160">
        <v>0.12251135172895564</v>
      </c>
      <c r="O8" s="116">
        <v>802</v>
      </c>
      <c r="P8" s="160">
        <v>0.11338894387105895</v>
      </c>
      <c r="Q8" s="226">
        <v>-0.42836778332145403</v>
      </c>
      <c r="R8" s="296" t="s">
        <v>185</v>
      </c>
    </row>
    <row r="9" spans="2:18" ht="20.100000000000001" customHeight="1" x14ac:dyDescent="0.25">
      <c r="B9" s="225" t="s">
        <v>109</v>
      </c>
      <c r="C9" s="114">
        <v>607</v>
      </c>
      <c r="D9" s="159">
        <v>6.6725294052984496E-2</v>
      </c>
      <c r="E9" s="184">
        <v>615</v>
      </c>
      <c r="F9" s="159">
        <v>6.4805057955742887E-2</v>
      </c>
      <c r="G9" s="116">
        <v>408</v>
      </c>
      <c r="H9" s="160">
        <v>4.1700735895339326E-2</v>
      </c>
      <c r="I9" s="116">
        <v>411</v>
      </c>
      <c r="J9" s="160">
        <v>3.8667795653401074E-2</v>
      </c>
      <c r="K9" s="116">
        <v>264</v>
      </c>
      <c r="L9" s="160">
        <v>3.7325038880248837E-2</v>
      </c>
      <c r="M9" s="116">
        <v>463</v>
      </c>
      <c r="N9" s="160">
        <v>4.0429619280475025E-2</v>
      </c>
      <c r="O9" s="116">
        <v>264</v>
      </c>
      <c r="P9" s="160">
        <v>3.7325038880248837E-2</v>
      </c>
      <c r="Q9" s="226">
        <v>-0.42980561555075592</v>
      </c>
      <c r="R9" s="296" t="s">
        <v>186</v>
      </c>
    </row>
    <row r="10" spans="2:18" ht="20.100000000000001" customHeight="1" x14ac:dyDescent="0.25">
      <c r="B10" s="225" t="s">
        <v>110</v>
      </c>
      <c r="C10" s="114">
        <v>1507</v>
      </c>
      <c r="D10" s="159">
        <v>0.16565900846432891</v>
      </c>
      <c r="E10" s="184">
        <v>1634</v>
      </c>
      <c r="F10" s="159">
        <v>0.17218124341412014</v>
      </c>
      <c r="G10" s="116">
        <v>1249</v>
      </c>
      <c r="H10" s="160">
        <v>0.12765739983646771</v>
      </c>
      <c r="I10" s="116">
        <v>1267</v>
      </c>
      <c r="J10" s="160">
        <v>0.11920218270768652</v>
      </c>
      <c r="K10" s="116">
        <v>686</v>
      </c>
      <c r="L10" s="160">
        <v>9.6988547999434474E-2</v>
      </c>
      <c r="M10" s="116">
        <v>1191</v>
      </c>
      <c r="N10" s="160">
        <v>0.10399930143206426</v>
      </c>
      <c r="O10" s="116">
        <v>686</v>
      </c>
      <c r="P10" s="160">
        <v>9.6988547999434474E-2</v>
      </c>
      <c r="Q10" s="226">
        <v>-0.42401343408900083</v>
      </c>
      <c r="R10" s="296" t="s">
        <v>187</v>
      </c>
    </row>
    <row r="11" spans="2:18" ht="20.100000000000001" customHeight="1" x14ac:dyDescent="0.25">
      <c r="B11" s="225" t="s">
        <v>111</v>
      </c>
      <c r="C11" s="114">
        <v>1050</v>
      </c>
      <c r="D11" s="159">
        <v>0.11542266681323514</v>
      </c>
      <c r="E11" s="184">
        <v>965</v>
      </c>
      <c r="F11" s="159">
        <v>0.10168598524762908</v>
      </c>
      <c r="G11" s="116">
        <v>627</v>
      </c>
      <c r="H11" s="160">
        <v>6.4084219133278816E-2</v>
      </c>
      <c r="I11" s="116">
        <v>680</v>
      </c>
      <c r="J11" s="160">
        <v>6.3975914949666007E-2</v>
      </c>
      <c r="K11" s="116">
        <v>403</v>
      </c>
      <c r="L11" s="160">
        <v>5.6977237381591966E-2</v>
      </c>
      <c r="M11" s="116">
        <v>719</v>
      </c>
      <c r="N11" s="160">
        <v>6.2783793223891021E-2</v>
      </c>
      <c r="O11" s="116">
        <v>403</v>
      </c>
      <c r="P11" s="160">
        <v>5.6977237381591966E-2</v>
      </c>
      <c r="Q11" s="226">
        <v>-0.43949930458970793</v>
      </c>
      <c r="R11" s="296" t="s">
        <v>188</v>
      </c>
    </row>
    <row r="12" spans="2:18" ht="20.100000000000001" customHeight="1" thickBot="1" x14ac:dyDescent="0.3">
      <c r="B12" s="225" t="s">
        <v>112</v>
      </c>
      <c r="C12" s="114">
        <v>866</v>
      </c>
      <c r="D12" s="159">
        <v>9.5196218533582497E-2</v>
      </c>
      <c r="E12" s="184">
        <v>917</v>
      </c>
      <c r="F12" s="159">
        <v>9.6628029504741836E-2</v>
      </c>
      <c r="G12" s="116">
        <v>748</v>
      </c>
      <c r="H12" s="160">
        <v>7.6451349141455432E-2</v>
      </c>
      <c r="I12" s="116">
        <v>805</v>
      </c>
      <c r="J12" s="160">
        <v>7.5736193433060497E-2</v>
      </c>
      <c r="K12" s="116">
        <v>436</v>
      </c>
      <c r="L12" s="160">
        <v>6.1642867241623073E-2</v>
      </c>
      <c r="M12" s="116">
        <v>723</v>
      </c>
      <c r="N12" s="160">
        <v>6.3133077191756898E-2</v>
      </c>
      <c r="O12" s="116">
        <v>436</v>
      </c>
      <c r="P12" s="160">
        <v>6.1642867241623073E-2</v>
      </c>
      <c r="Q12" s="226">
        <v>-0.39695712309820191</v>
      </c>
      <c r="R12" s="296" t="s">
        <v>189</v>
      </c>
    </row>
    <row r="13" spans="2:18" ht="20.100000000000001" customHeight="1" thickTop="1" thickBot="1" x14ac:dyDescent="0.3">
      <c r="B13" s="219" t="s">
        <v>113</v>
      </c>
      <c r="C13" s="220">
        <v>5649</v>
      </c>
      <c r="D13" s="279">
        <v>0.62097394745520496</v>
      </c>
      <c r="E13" s="222">
        <v>5768</v>
      </c>
      <c r="F13" s="279">
        <v>0.60779768177028448</v>
      </c>
      <c r="G13" s="222">
        <v>4290</v>
      </c>
      <c r="H13" s="279">
        <v>0.43847097301717086</v>
      </c>
      <c r="I13" s="222">
        <v>4668</v>
      </c>
      <c r="J13" s="279">
        <v>0.43917583968388374</v>
      </c>
      <c r="K13" s="222">
        <v>2591</v>
      </c>
      <c r="L13" s="279">
        <v>0.36632263537395726</v>
      </c>
      <c r="M13" s="222">
        <v>4499</v>
      </c>
      <c r="N13" s="279">
        <v>0.39285714285714279</v>
      </c>
      <c r="O13" s="222">
        <v>2591</v>
      </c>
      <c r="P13" s="280">
        <v>0.36632263537395726</v>
      </c>
      <c r="Q13" s="224">
        <v>-0.42409424316514782</v>
      </c>
    </row>
    <row r="14" spans="2:18" ht="20.100000000000001" customHeight="1" thickTop="1" x14ac:dyDescent="0.25">
      <c r="B14" s="225" t="s">
        <v>114</v>
      </c>
      <c r="C14" s="114">
        <v>281</v>
      </c>
      <c r="D14" s="159">
        <v>3.088930416620864E-2</v>
      </c>
      <c r="E14" s="184">
        <v>305</v>
      </c>
      <c r="F14" s="159">
        <v>3.2139093782929402E-2</v>
      </c>
      <c r="G14" s="116">
        <v>187</v>
      </c>
      <c r="H14" s="160">
        <v>1.9112837285363858E-2</v>
      </c>
      <c r="I14" s="116">
        <v>171</v>
      </c>
      <c r="J14" s="160">
        <v>1.6088060965283656E-2</v>
      </c>
      <c r="K14" s="116">
        <v>93</v>
      </c>
      <c r="L14" s="160">
        <v>1.3148593241905839E-2</v>
      </c>
      <c r="M14" s="116">
        <v>261</v>
      </c>
      <c r="N14" s="160">
        <v>2.2790778903248342E-2</v>
      </c>
      <c r="O14" s="116">
        <v>93</v>
      </c>
      <c r="P14" s="160">
        <v>1.3148593241905839E-2</v>
      </c>
      <c r="Q14" s="226">
        <v>-0.64367816091954022</v>
      </c>
      <c r="R14" s="296" t="s">
        <v>190</v>
      </c>
    </row>
    <row r="15" spans="2:18" ht="20.100000000000001" customHeight="1" x14ac:dyDescent="0.25">
      <c r="B15" s="225" t="s">
        <v>115</v>
      </c>
      <c r="C15" s="114">
        <v>886</v>
      </c>
      <c r="D15" s="159">
        <v>9.7394745520501258E-2</v>
      </c>
      <c r="E15" s="184">
        <v>900</v>
      </c>
      <c r="F15" s="159">
        <v>9.4836670179135926E-2</v>
      </c>
      <c r="G15" s="116">
        <v>716</v>
      </c>
      <c r="H15" s="160">
        <v>7.31807031888798E-2</v>
      </c>
      <c r="I15" s="116">
        <v>747</v>
      </c>
      <c r="J15" s="160">
        <v>7.027942421676546E-2</v>
      </c>
      <c r="K15" s="116">
        <v>508</v>
      </c>
      <c r="L15" s="160">
        <v>7.1822423299872762E-2</v>
      </c>
      <c r="M15" s="116">
        <v>811</v>
      </c>
      <c r="N15" s="160">
        <v>7.0817324484806141E-2</v>
      </c>
      <c r="O15" s="116">
        <v>508</v>
      </c>
      <c r="P15" s="160">
        <v>7.1822423299872762E-2</v>
      </c>
      <c r="Q15" s="226">
        <v>-0.37361282367447596</v>
      </c>
      <c r="R15" s="296" t="s">
        <v>191</v>
      </c>
    </row>
    <row r="16" spans="2:18" ht="20.100000000000001" customHeight="1" x14ac:dyDescent="0.25">
      <c r="B16" s="225" t="s">
        <v>116</v>
      </c>
      <c r="C16" s="114">
        <v>782</v>
      </c>
      <c r="D16" s="159">
        <v>8.5962405188523688E-2</v>
      </c>
      <c r="E16" s="184">
        <v>816</v>
      </c>
      <c r="F16" s="159">
        <v>8.5985247629083245E-2</v>
      </c>
      <c r="G16" s="116">
        <v>682</v>
      </c>
      <c r="H16" s="160">
        <v>6.9705641864268197E-2</v>
      </c>
      <c r="I16" s="116">
        <v>720</v>
      </c>
      <c r="J16" s="160">
        <v>6.7739204064352243E-2</v>
      </c>
      <c r="K16" s="116">
        <v>479</v>
      </c>
      <c r="L16" s="160">
        <v>6.7722324331966635E-2</v>
      </c>
      <c r="M16" s="116">
        <v>781</v>
      </c>
      <c r="N16" s="160">
        <v>6.819769472581208E-2</v>
      </c>
      <c r="O16" s="116">
        <v>479</v>
      </c>
      <c r="P16" s="160">
        <v>6.7722324331966635E-2</v>
      </c>
      <c r="Q16" s="226">
        <v>-0.38668373879641488</v>
      </c>
      <c r="R16" s="296" t="s">
        <v>192</v>
      </c>
    </row>
    <row r="17" spans="2:18" ht="20.100000000000001" customHeight="1" x14ac:dyDescent="0.25">
      <c r="B17" s="225" t="s">
        <v>117</v>
      </c>
      <c r="C17" s="114">
        <v>108</v>
      </c>
      <c r="D17" s="159">
        <v>1.1872045729361328E-2</v>
      </c>
      <c r="E17" s="184">
        <v>126</v>
      </c>
      <c r="F17" s="159">
        <v>1.3277133825079031E-2</v>
      </c>
      <c r="G17" s="116">
        <v>116</v>
      </c>
      <c r="H17" s="160">
        <v>1.1856091578086671E-2</v>
      </c>
      <c r="I17" s="116">
        <v>120</v>
      </c>
      <c r="J17" s="160">
        <v>1.1289867344058707E-2</v>
      </c>
      <c r="K17" s="116">
        <v>78</v>
      </c>
      <c r="L17" s="160">
        <v>1.1027852396437155E-2</v>
      </c>
      <c r="M17" s="116">
        <v>105</v>
      </c>
      <c r="N17" s="160">
        <v>9.1687041564792182E-3</v>
      </c>
      <c r="O17" s="116">
        <v>78</v>
      </c>
      <c r="P17" s="160">
        <v>1.1027852396437155E-2</v>
      </c>
      <c r="Q17" s="226">
        <v>-0.25714285714285712</v>
      </c>
      <c r="R17" s="296" t="s">
        <v>193</v>
      </c>
    </row>
    <row r="18" spans="2:18" ht="20.100000000000001" customHeight="1" thickBot="1" x14ac:dyDescent="0.3">
      <c r="B18" s="225" t="s">
        <v>118</v>
      </c>
      <c r="C18" s="114">
        <v>357</v>
      </c>
      <c r="D18" s="159">
        <v>3.9243706716499946E-2</v>
      </c>
      <c r="E18" s="184">
        <v>368</v>
      </c>
      <c r="F18" s="159">
        <v>3.8777660695468917E-2</v>
      </c>
      <c r="G18" s="116">
        <v>366</v>
      </c>
      <c r="H18" s="160">
        <v>3.7408013082583812E-2</v>
      </c>
      <c r="I18" s="116">
        <v>343</v>
      </c>
      <c r="J18" s="160">
        <v>3.2270204158434471E-2</v>
      </c>
      <c r="K18" s="116">
        <v>183</v>
      </c>
      <c r="L18" s="160">
        <v>2.587303831471794E-2</v>
      </c>
      <c r="M18" s="116">
        <v>381</v>
      </c>
      <c r="N18" s="160">
        <v>3.326929793922459E-2</v>
      </c>
      <c r="O18" s="116">
        <v>183</v>
      </c>
      <c r="P18" s="160">
        <v>2.587303831471794E-2</v>
      </c>
      <c r="Q18" s="226">
        <v>-0.51968503937007871</v>
      </c>
      <c r="R18" s="296" t="s">
        <v>194</v>
      </c>
    </row>
    <row r="19" spans="2:18" ht="20.100000000000001" customHeight="1" thickTop="1" thickBot="1" x14ac:dyDescent="0.3">
      <c r="B19" s="219" t="s">
        <v>119</v>
      </c>
      <c r="C19" s="220">
        <v>2414</v>
      </c>
      <c r="D19" s="221">
        <v>0.26536220732109483</v>
      </c>
      <c r="E19" s="228">
        <v>2515</v>
      </c>
      <c r="F19" s="221">
        <v>0.26501580611169651</v>
      </c>
      <c r="G19" s="222">
        <v>2067</v>
      </c>
      <c r="H19" s="223">
        <v>0.21126328699918234</v>
      </c>
      <c r="I19" s="222">
        <v>2101</v>
      </c>
      <c r="J19" s="230">
        <v>0.19766676074889455</v>
      </c>
      <c r="K19" s="222">
        <v>1341</v>
      </c>
      <c r="L19" s="230">
        <v>0.18959423158490035</v>
      </c>
      <c r="M19" s="222">
        <v>2339</v>
      </c>
      <c r="N19" s="230">
        <v>0.20424380020957036</v>
      </c>
      <c r="O19" s="222">
        <v>1341</v>
      </c>
      <c r="P19" s="230">
        <v>0.18959423158490035</v>
      </c>
      <c r="Q19" s="224">
        <v>-0.42667806755023513</v>
      </c>
    </row>
    <row r="20" spans="2:18" ht="20.100000000000001" customHeight="1" thickTop="1" x14ac:dyDescent="0.25">
      <c r="B20" s="225" t="s">
        <v>120</v>
      </c>
      <c r="C20" s="114">
        <v>0</v>
      </c>
      <c r="D20" s="159">
        <v>0</v>
      </c>
      <c r="E20" s="184">
        <v>0</v>
      </c>
      <c r="F20" s="159">
        <v>0</v>
      </c>
      <c r="G20" s="116">
        <v>22</v>
      </c>
      <c r="H20" s="160">
        <v>2.2485690923957483E-3</v>
      </c>
      <c r="I20" s="116">
        <v>18</v>
      </c>
      <c r="J20" s="160">
        <v>1.693480101608806E-3</v>
      </c>
      <c r="K20" s="116">
        <v>6</v>
      </c>
      <c r="L20" s="160">
        <v>8.4829633818747348E-4</v>
      </c>
      <c r="M20" s="116">
        <v>15</v>
      </c>
      <c r="N20" s="160">
        <v>1.309814879497031E-3</v>
      </c>
      <c r="O20" s="116">
        <v>6</v>
      </c>
      <c r="P20" s="160">
        <v>8.4829633818747348E-4</v>
      </c>
      <c r="Q20" s="226">
        <v>-0.6</v>
      </c>
      <c r="R20" s="296" t="s">
        <v>195</v>
      </c>
    </row>
    <row r="21" spans="2:18" ht="20.100000000000001" customHeight="1" thickBot="1" x14ac:dyDescent="0.3">
      <c r="B21" s="225" t="s">
        <v>40</v>
      </c>
      <c r="C21" s="114">
        <v>402</v>
      </c>
      <c r="D21" s="159">
        <v>4.4190392437067162E-2</v>
      </c>
      <c r="E21" s="184">
        <v>459</v>
      </c>
      <c r="F21" s="159">
        <v>4.8366701791359323E-2</v>
      </c>
      <c r="G21" s="116">
        <v>1940</v>
      </c>
      <c r="H21" s="160">
        <v>0.1982829108748978</v>
      </c>
      <c r="I21" s="116">
        <v>2436</v>
      </c>
      <c r="J21" s="160">
        <v>0.22918430708439175</v>
      </c>
      <c r="K21" s="116">
        <v>2196</v>
      </c>
      <c r="L21" s="160">
        <v>0.31047645977661531</v>
      </c>
      <c r="M21" s="116">
        <v>3121</v>
      </c>
      <c r="N21" s="160">
        <v>0.27252881592734896</v>
      </c>
      <c r="O21" s="116">
        <v>2196</v>
      </c>
      <c r="P21" s="160">
        <v>0.31047645977661531</v>
      </c>
      <c r="Q21" s="226">
        <v>-0.29637936558795258</v>
      </c>
      <c r="R21" s="296" t="s">
        <v>275</v>
      </c>
    </row>
    <row r="22" spans="2:18" ht="20.100000000000001" customHeight="1" thickTop="1" thickBot="1" x14ac:dyDescent="0.3">
      <c r="B22" s="128" t="s">
        <v>122</v>
      </c>
      <c r="C22" s="143">
        <v>9097</v>
      </c>
      <c r="D22" s="162">
        <v>1</v>
      </c>
      <c r="E22" s="229">
        <v>9490</v>
      </c>
      <c r="F22" s="162">
        <v>1</v>
      </c>
      <c r="G22" s="144">
        <v>9784</v>
      </c>
      <c r="H22" s="157">
        <v>1</v>
      </c>
      <c r="I22" s="144">
        <v>10629</v>
      </c>
      <c r="J22" s="157">
        <v>1</v>
      </c>
      <c r="K22" s="144">
        <v>7073</v>
      </c>
      <c r="L22" s="157">
        <v>1</v>
      </c>
      <c r="M22" s="144">
        <v>11452</v>
      </c>
      <c r="N22" s="157">
        <v>0.99999999999999978</v>
      </c>
      <c r="O22" s="144">
        <v>7073</v>
      </c>
      <c r="P22" s="157">
        <v>1</v>
      </c>
      <c r="Q22" s="227">
        <v>-0.38237862382116661</v>
      </c>
      <c r="R22" s="297" t="s">
        <v>54</v>
      </c>
    </row>
    <row r="23" spans="2:18" ht="15.75" thickTop="1" x14ac:dyDescent="0.25"/>
  </sheetData>
  <mergeCells count="12">
    <mergeCell ref="B2:Q2"/>
    <mergeCell ref="B3:Q3"/>
    <mergeCell ref="B4:B6"/>
    <mergeCell ref="Q4:Q6"/>
    <mergeCell ref="G5:H5"/>
    <mergeCell ref="O5:P5"/>
    <mergeCell ref="E5:F5"/>
    <mergeCell ref="C5:D5"/>
    <mergeCell ref="C4:P4"/>
    <mergeCell ref="I5:J5"/>
    <mergeCell ref="K5:L5"/>
    <mergeCell ref="M5:N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B1:M26"/>
  <sheetViews>
    <sheetView topLeftCell="A3" zoomScale="80" zoomScaleNormal="80" workbookViewId="0">
      <selection activeCell="C6" sqref="C6:L21"/>
    </sheetView>
  </sheetViews>
  <sheetFormatPr defaultColWidth="9.140625" defaultRowHeight="15" x14ac:dyDescent="0.25"/>
  <cols>
    <col min="1" max="1" width="9.140625" style="81"/>
    <col min="2" max="2" width="26.85546875" style="81" customWidth="1"/>
    <col min="3" max="12" width="13.7109375" style="81" customWidth="1"/>
    <col min="13" max="13" width="9.140625" style="295"/>
    <col min="14" max="16384" width="9.140625" style="81"/>
  </cols>
  <sheetData>
    <row r="1" spans="2:13" ht="15.75" thickBot="1" x14ac:dyDescent="0.3"/>
    <row r="2" spans="2:13" ht="49.9" customHeight="1" thickTop="1" thickBot="1" x14ac:dyDescent="0.3">
      <c r="B2" s="321" t="s">
        <v>327</v>
      </c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2:13" ht="25.15" customHeight="1" thickTop="1" thickBot="1" x14ac:dyDescent="0.3">
      <c r="B3" s="324" t="s">
        <v>106</v>
      </c>
      <c r="C3" s="328" t="s">
        <v>33</v>
      </c>
      <c r="D3" s="328"/>
      <c r="E3" s="328"/>
      <c r="F3" s="328"/>
      <c r="G3" s="328"/>
      <c r="H3" s="328"/>
      <c r="I3" s="328"/>
      <c r="J3" s="328"/>
      <c r="K3" s="330" t="s">
        <v>32</v>
      </c>
      <c r="L3" s="331"/>
    </row>
    <row r="4" spans="2:13" ht="25.15" customHeight="1" thickTop="1" x14ac:dyDescent="0.25">
      <c r="B4" s="325"/>
      <c r="C4" s="351" t="s">
        <v>34</v>
      </c>
      <c r="D4" s="352"/>
      <c r="E4" s="353" t="s">
        <v>198</v>
      </c>
      <c r="F4" s="352"/>
      <c r="G4" s="353" t="s">
        <v>53</v>
      </c>
      <c r="H4" s="352"/>
      <c r="I4" s="354" t="s">
        <v>35</v>
      </c>
      <c r="J4" s="386"/>
      <c r="K4" s="332"/>
      <c r="L4" s="333"/>
    </row>
    <row r="5" spans="2:13" ht="25.15" customHeight="1" thickBot="1" x14ac:dyDescent="0.3">
      <c r="B5" s="378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9" t="s">
        <v>6</v>
      </c>
      <c r="K5" s="266" t="s">
        <v>5</v>
      </c>
      <c r="L5" s="270" t="s">
        <v>6</v>
      </c>
    </row>
    <row r="6" spans="2:13" ht="20.100000000000001" customHeight="1" thickTop="1" thickBot="1" x14ac:dyDescent="0.3">
      <c r="B6" s="219" t="s">
        <v>107</v>
      </c>
      <c r="C6" s="220">
        <v>218</v>
      </c>
      <c r="D6" s="221">
        <v>0.10797424467558198</v>
      </c>
      <c r="E6" s="222">
        <v>669</v>
      </c>
      <c r="F6" s="221">
        <v>0.14081246053462429</v>
      </c>
      <c r="G6" s="222">
        <v>52</v>
      </c>
      <c r="H6" s="221">
        <v>0.17508417508417509</v>
      </c>
      <c r="I6" s="222">
        <v>0</v>
      </c>
      <c r="J6" s="223">
        <v>0</v>
      </c>
      <c r="K6" s="220">
        <v>939</v>
      </c>
      <c r="L6" s="232">
        <v>0.1327583769263396</v>
      </c>
      <c r="M6" s="296" t="s">
        <v>184</v>
      </c>
    </row>
    <row r="7" spans="2:13" ht="20.100000000000001" customHeight="1" thickTop="1" x14ac:dyDescent="0.25">
      <c r="B7" s="225" t="s">
        <v>108</v>
      </c>
      <c r="C7" s="114">
        <v>165</v>
      </c>
      <c r="D7" s="159">
        <v>8.1723625557206539E-2</v>
      </c>
      <c r="E7" s="116">
        <v>605</v>
      </c>
      <c r="F7" s="159">
        <v>0.12734161229214902</v>
      </c>
      <c r="G7" s="116">
        <v>31</v>
      </c>
      <c r="H7" s="159">
        <v>0.10437710437710437</v>
      </c>
      <c r="I7" s="137">
        <v>1</v>
      </c>
      <c r="J7" s="160">
        <v>0.16666666666666666</v>
      </c>
      <c r="K7" s="135">
        <v>802</v>
      </c>
      <c r="L7" s="161">
        <v>0.11338894387105895</v>
      </c>
      <c r="M7" s="296" t="s">
        <v>185</v>
      </c>
    </row>
    <row r="8" spans="2:13" ht="20.100000000000001" customHeight="1" x14ac:dyDescent="0.25">
      <c r="B8" s="225" t="s">
        <v>109</v>
      </c>
      <c r="C8" s="114">
        <v>57</v>
      </c>
      <c r="D8" s="159">
        <v>2.8231797919762259E-2</v>
      </c>
      <c r="E8" s="116">
        <v>194</v>
      </c>
      <c r="F8" s="159">
        <v>4.083350873500316E-2</v>
      </c>
      <c r="G8" s="116">
        <v>12</v>
      </c>
      <c r="H8" s="159">
        <v>4.0404040404040407E-2</v>
      </c>
      <c r="I8" s="137">
        <v>1</v>
      </c>
      <c r="J8" s="160">
        <v>0.16666666666666666</v>
      </c>
      <c r="K8" s="135">
        <v>264</v>
      </c>
      <c r="L8" s="161">
        <v>3.7325038880248837E-2</v>
      </c>
      <c r="M8" s="296" t="s">
        <v>186</v>
      </c>
    </row>
    <row r="9" spans="2:13" ht="20.100000000000001" customHeight="1" x14ac:dyDescent="0.25">
      <c r="B9" s="225" t="s">
        <v>112</v>
      </c>
      <c r="C9" s="114">
        <v>161</v>
      </c>
      <c r="D9" s="159">
        <v>7.9742446755819707E-2</v>
      </c>
      <c r="E9" s="116">
        <v>500</v>
      </c>
      <c r="F9" s="159">
        <v>0.10524100189433803</v>
      </c>
      <c r="G9" s="116">
        <v>24</v>
      </c>
      <c r="H9" s="159">
        <v>8.0808080808080815E-2</v>
      </c>
      <c r="I9" s="137">
        <v>1</v>
      </c>
      <c r="J9" s="160">
        <v>0.16666666666666666</v>
      </c>
      <c r="K9" s="135">
        <v>686</v>
      </c>
      <c r="L9" s="161">
        <v>9.6988547999434474E-2</v>
      </c>
      <c r="M9" s="296" t="s">
        <v>187</v>
      </c>
    </row>
    <row r="10" spans="2:13" ht="20.100000000000001" customHeight="1" x14ac:dyDescent="0.25">
      <c r="B10" s="225" t="s">
        <v>110</v>
      </c>
      <c r="C10" s="114">
        <v>92</v>
      </c>
      <c r="D10" s="159">
        <v>4.5567112431896976E-2</v>
      </c>
      <c r="E10" s="116">
        <v>292</v>
      </c>
      <c r="F10" s="159">
        <v>6.1460745106293409E-2</v>
      </c>
      <c r="G10" s="116">
        <v>18</v>
      </c>
      <c r="H10" s="159">
        <v>6.0606060606060608E-2</v>
      </c>
      <c r="I10" s="137">
        <v>1</v>
      </c>
      <c r="J10" s="160">
        <v>0.16666666666666666</v>
      </c>
      <c r="K10" s="135">
        <v>403</v>
      </c>
      <c r="L10" s="161">
        <v>5.6977237381591966E-2</v>
      </c>
      <c r="M10" s="296" t="s">
        <v>188</v>
      </c>
    </row>
    <row r="11" spans="2:13" ht="20.100000000000001" customHeight="1" thickBot="1" x14ac:dyDescent="0.3">
      <c r="B11" s="225" t="s">
        <v>111</v>
      </c>
      <c r="C11" s="114">
        <v>118</v>
      </c>
      <c r="D11" s="159">
        <v>5.8444774640911343E-2</v>
      </c>
      <c r="E11" s="116">
        <v>313</v>
      </c>
      <c r="F11" s="159">
        <v>6.5880867185855604E-2</v>
      </c>
      <c r="G11" s="116">
        <v>5</v>
      </c>
      <c r="H11" s="159">
        <v>1.6835016835016835E-2</v>
      </c>
      <c r="I11" s="137">
        <v>0</v>
      </c>
      <c r="J11" s="160">
        <v>0</v>
      </c>
      <c r="K11" s="135">
        <v>436</v>
      </c>
      <c r="L11" s="161">
        <v>6.1642867241623073E-2</v>
      </c>
      <c r="M11" s="296" t="s">
        <v>189</v>
      </c>
    </row>
    <row r="12" spans="2:13" ht="20.100000000000001" customHeight="1" thickTop="1" thickBot="1" x14ac:dyDescent="0.3">
      <c r="B12" s="219" t="s">
        <v>113</v>
      </c>
      <c r="C12" s="220">
        <v>593</v>
      </c>
      <c r="D12" s="221">
        <v>0.29370975730559684</v>
      </c>
      <c r="E12" s="222">
        <v>1904</v>
      </c>
      <c r="F12" s="221">
        <v>0.40075773521363922</v>
      </c>
      <c r="G12" s="222">
        <v>90</v>
      </c>
      <c r="H12" s="221">
        <v>0.30303030303030304</v>
      </c>
      <c r="I12" s="233">
        <v>4</v>
      </c>
      <c r="J12" s="223">
        <v>0.66666666666666663</v>
      </c>
      <c r="K12" s="220">
        <v>2591</v>
      </c>
      <c r="L12" s="232">
        <v>0.36632263537395732</v>
      </c>
    </row>
    <row r="13" spans="2:13" ht="20.100000000000001" customHeight="1" thickTop="1" x14ac:dyDescent="0.25">
      <c r="B13" s="225" t="s">
        <v>114</v>
      </c>
      <c r="C13" s="114">
        <v>20</v>
      </c>
      <c r="D13" s="159">
        <v>9.9058940069341253E-3</v>
      </c>
      <c r="E13" s="116">
        <v>70</v>
      </c>
      <c r="F13" s="159">
        <v>1.4733740265207325E-2</v>
      </c>
      <c r="G13" s="116">
        <v>3</v>
      </c>
      <c r="H13" s="159">
        <v>1.0101010101010102E-2</v>
      </c>
      <c r="I13" s="137">
        <v>0</v>
      </c>
      <c r="J13" s="160">
        <v>0</v>
      </c>
      <c r="K13" s="135">
        <v>93</v>
      </c>
      <c r="L13" s="161">
        <v>1.3148593241905839E-2</v>
      </c>
      <c r="M13" s="296" t="s">
        <v>190</v>
      </c>
    </row>
    <row r="14" spans="2:13" ht="20.100000000000001" customHeight="1" x14ac:dyDescent="0.25">
      <c r="B14" s="225" t="s">
        <v>115</v>
      </c>
      <c r="C14" s="114">
        <v>92</v>
      </c>
      <c r="D14" s="159">
        <v>4.5567112431896976E-2</v>
      </c>
      <c r="E14" s="116">
        <v>373</v>
      </c>
      <c r="F14" s="159">
        <v>7.8509787413176171E-2</v>
      </c>
      <c r="G14" s="116">
        <v>42</v>
      </c>
      <c r="H14" s="159">
        <v>0.14141414141414141</v>
      </c>
      <c r="I14" s="137">
        <v>1</v>
      </c>
      <c r="J14" s="160">
        <v>0.16666666666666666</v>
      </c>
      <c r="K14" s="135">
        <v>508</v>
      </c>
      <c r="L14" s="161">
        <v>7.1822423299872762E-2</v>
      </c>
      <c r="M14" s="296" t="s">
        <v>191</v>
      </c>
    </row>
    <row r="15" spans="2:13" ht="20.100000000000001" customHeight="1" x14ac:dyDescent="0.25">
      <c r="B15" s="225" t="s">
        <v>116</v>
      </c>
      <c r="C15" s="114">
        <v>86</v>
      </c>
      <c r="D15" s="159">
        <v>4.2595344229816742E-2</v>
      </c>
      <c r="E15" s="116">
        <v>367</v>
      </c>
      <c r="F15" s="159">
        <v>7.7246895390444117E-2</v>
      </c>
      <c r="G15" s="116">
        <v>26</v>
      </c>
      <c r="H15" s="159">
        <v>8.7542087542087546E-2</v>
      </c>
      <c r="I15" s="137">
        <v>0</v>
      </c>
      <c r="J15" s="160">
        <v>0</v>
      </c>
      <c r="K15" s="135">
        <v>479</v>
      </c>
      <c r="L15" s="161">
        <v>6.7722324331966635E-2</v>
      </c>
      <c r="M15" s="296" t="s">
        <v>192</v>
      </c>
    </row>
    <row r="16" spans="2:13" ht="20.100000000000001" customHeight="1" x14ac:dyDescent="0.25">
      <c r="B16" s="225" t="s">
        <v>117</v>
      </c>
      <c r="C16" s="114">
        <v>17</v>
      </c>
      <c r="D16" s="159">
        <v>8.4200099058940065E-3</v>
      </c>
      <c r="E16" s="116">
        <v>50</v>
      </c>
      <c r="F16" s="159">
        <v>1.0524100189433803E-2</v>
      </c>
      <c r="G16" s="116">
        <v>11</v>
      </c>
      <c r="H16" s="159">
        <v>3.7037037037037035E-2</v>
      </c>
      <c r="I16" s="137">
        <v>0</v>
      </c>
      <c r="J16" s="160">
        <v>0</v>
      </c>
      <c r="K16" s="135">
        <v>78</v>
      </c>
      <c r="L16" s="161">
        <v>1.1027852396437155E-2</v>
      </c>
      <c r="M16" s="296" t="s">
        <v>193</v>
      </c>
    </row>
    <row r="17" spans="2:13" ht="20.100000000000001" customHeight="1" thickBot="1" x14ac:dyDescent="0.3">
      <c r="B17" s="225" t="s">
        <v>118</v>
      </c>
      <c r="C17" s="114">
        <v>36</v>
      </c>
      <c r="D17" s="159">
        <v>1.7830609212481426E-2</v>
      </c>
      <c r="E17" s="116">
        <v>140</v>
      </c>
      <c r="F17" s="159">
        <v>2.946748053041465E-2</v>
      </c>
      <c r="G17" s="116">
        <v>7</v>
      </c>
      <c r="H17" s="159">
        <v>2.3569023569023569E-2</v>
      </c>
      <c r="I17" s="137">
        <v>0</v>
      </c>
      <c r="J17" s="160">
        <v>0</v>
      </c>
      <c r="K17" s="135">
        <v>183</v>
      </c>
      <c r="L17" s="161">
        <v>2.587303831471794E-2</v>
      </c>
      <c r="M17" s="296" t="s">
        <v>194</v>
      </c>
    </row>
    <row r="18" spans="2:13" ht="20.100000000000001" customHeight="1" thickTop="1" thickBot="1" x14ac:dyDescent="0.3">
      <c r="B18" s="219" t="s">
        <v>119</v>
      </c>
      <c r="C18" s="220">
        <v>251</v>
      </c>
      <c r="D18" s="221">
        <v>0.12431896978702328</v>
      </c>
      <c r="E18" s="222">
        <v>1000</v>
      </c>
      <c r="F18" s="221">
        <v>0.21048200378867607</v>
      </c>
      <c r="G18" s="222">
        <v>89</v>
      </c>
      <c r="H18" s="221">
        <v>0.29966329966329969</v>
      </c>
      <c r="I18" s="233">
        <v>1</v>
      </c>
      <c r="J18" s="223">
        <v>0.16666666666666666</v>
      </c>
      <c r="K18" s="220">
        <v>1341</v>
      </c>
      <c r="L18" s="232">
        <v>0.18959423158490032</v>
      </c>
    </row>
    <row r="19" spans="2:13" ht="20.100000000000001" customHeight="1" thickTop="1" x14ac:dyDescent="0.25">
      <c r="B19" s="225" t="s">
        <v>120</v>
      </c>
      <c r="C19" s="114">
        <v>0</v>
      </c>
      <c r="D19" s="159">
        <v>0</v>
      </c>
      <c r="E19" s="116">
        <v>6</v>
      </c>
      <c r="F19" s="159">
        <v>1.2628920227320563E-3</v>
      </c>
      <c r="G19" s="116">
        <v>0</v>
      </c>
      <c r="H19" s="159">
        <v>0</v>
      </c>
      <c r="I19" s="137">
        <v>0</v>
      </c>
      <c r="J19" s="160">
        <v>0</v>
      </c>
      <c r="K19" s="135">
        <v>6</v>
      </c>
      <c r="L19" s="161">
        <v>8.4829633818747348E-4</v>
      </c>
      <c r="M19" s="296" t="s">
        <v>195</v>
      </c>
    </row>
    <row r="20" spans="2:13" ht="20.100000000000001" customHeight="1" thickBot="1" x14ac:dyDescent="0.3">
      <c r="B20" s="225" t="s">
        <v>40</v>
      </c>
      <c r="C20" s="114">
        <v>957</v>
      </c>
      <c r="D20" s="159">
        <v>0.4739970282317979</v>
      </c>
      <c r="E20" s="116">
        <v>1172</v>
      </c>
      <c r="F20" s="159">
        <v>0.24668490844032837</v>
      </c>
      <c r="G20" s="116">
        <v>66</v>
      </c>
      <c r="H20" s="159">
        <v>0.22222222222222221</v>
      </c>
      <c r="I20" s="137">
        <v>1</v>
      </c>
      <c r="J20" s="160">
        <v>0.16666666666666666</v>
      </c>
      <c r="K20" s="135">
        <v>2196</v>
      </c>
      <c r="L20" s="161">
        <v>0.31047645977661531</v>
      </c>
      <c r="M20" s="296" t="s">
        <v>275</v>
      </c>
    </row>
    <row r="21" spans="2:13" ht="20.100000000000001" customHeight="1" thickTop="1" thickBot="1" x14ac:dyDescent="0.3">
      <c r="B21" s="128" t="s">
        <v>32</v>
      </c>
      <c r="C21" s="131">
        <v>2019</v>
      </c>
      <c r="D21" s="162">
        <v>1</v>
      </c>
      <c r="E21" s="133">
        <v>4751</v>
      </c>
      <c r="F21" s="162">
        <v>1</v>
      </c>
      <c r="G21" s="133">
        <v>297</v>
      </c>
      <c r="H21" s="162">
        <v>1</v>
      </c>
      <c r="I21" s="168">
        <v>6</v>
      </c>
      <c r="J21" s="157">
        <v>0.99999999999999989</v>
      </c>
      <c r="K21" s="143">
        <v>7073</v>
      </c>
      <c r="L21" s="163">
        <v>1</v>
      </c>
      <c r="M21" s="297" t="s">
        <v>54</v>
      </c>
    </row>
    <row r="22" spans="2:13" ht="16.5" thickTop="1" thickBot="1" x14ac:dyDescent="0.3">
      <c r="B22" s="231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2:13" ht="15.75" thickTop="1" x14ac:dyDescent="0.25">
      <c r="B23" s="164" t="s">
        <v>36</v>
      </c>
      <c r="C23" s="165"/>
      <c r="D23" s="126"/>
      <c r="E23" s="95"/>
      <c r="F23" s="95"/>
      <c r="G23" s="95"/>
      <c r="H23" s="95"/>
      <c r="I23" s="95"/>
      <c r="J23" s="95"/>
      <c r="K23" s="95"/>
      <c r="L23" s="95"/>
    </row>
    <row r="24" spans="2:13" ht="15.75" thickBot="1" x14ac:dyDescent="0.3">
      <c r="B24" s="166" t="s">
        <v>199</v>
      </c>
      <c r="C24" s="167"/>
      <c r="D24" s="127"/>
      <c r="E24" s="95"/>
      <c r="F24" s="95"/>
      <c r="G24" s="95"/>
      <c r="H24" s="95"/>
      <c r="I24" s="95"/>
      <c r="J24" s="95"/>
      <c r="K24" s="95"/>
      <c r="L24" s="95"/>
    </row>
    <row r="25" spans="2:13" ht="15.75" thickTop="1" x14ac:dyDescent="0.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3" x14ac:dyDescent="0.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B1:Y28"/>
  <sheetViews>
    <sheetView zoomScale="70" zoomScaleNormal="70" workbookViewId="0">
      <selection activeCell="C8" sqref="C8:X23"/>
    </sheetView>
  </sheetViews>
  <sheetFormatPr defaultColWidth="9.140625" defaultRowHeight="15" x14ac:dyDescent="0.25"/>
  <cols>
    <col min="1" max="1" width="9.140625" style="81"/>
    <col min="2" max="2" width="30.7109375" style="81" customWidth="1"/>
    <col min="3" max="24" width="13.7109375" style="81" customWidth="1"/>
    <col min="25" max="25" width="9.140625" style="295"/>
    <col min="26" max="16384" width="9.140625" style="81"/>
  </cols>
  <sheetData>
    <row r="1" spans="2:25" ht="15.75" thickBot="1" x14ac:dyDescent="0.3"/>
    <row r="2" spans="2:25" ht="24.95" customHeight="1" thickTop="1" thickBot="1" x14ac:dyDescent="0.3">
      <c r="B2" s="321" t="s">
        <v>328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3"/>
    </row>
    <row r="3" spans="2:25" ht="24.95" customHeight="1" thickTop="1" thickBot="1" x14ac:dyDescent="0.3">
      <c r="B3" s="324" t="s">
        <v>106</v>
      </c>
      <c r="C3" s="328" t="s">
        <v>37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30" t="s">
        <v>32</v>
      </c>
      <c r="X3" s="331"/>
    </row>
    <row r="4" spans="2:25" ht="24.95" customHeight="1" thickTop="1" thickBot="1" x14ac:dyDescent="0.3">
      <c r="B4" s="389"/>
      <c r="C4" s="355" t="s">
        <v>38</v>
      </c>
      <c r="D4" s="390"/>
      <c r="E4" s="390"/>
      <c r="F4" s="390"/>
      <c r="G4" s="390"/>
      <c r="H4" s="390"/>
      <c r="I4" s="390"/>
      <c r="J4" s="390"/>
      <c r="K4" s="390"/>
      <c r="L4" s="391"/>
      <c r="M4" s="355" t="s">
        <v>39</v>
      </c>
      <c r="N4" s="328"/>
      <c r="O4" s="328"/>
      <c r="P4" s="328"/>
      <c r="Q4" s="328"/>
      <c r="R4" s="328"/>
      <c r="S4" s="328"/>
      <c r="T4" s="328"/>
      <c r="U4" s="328"/>
      <c r="V4" s="329"/>
      <c r="W4" s="332"/>
      <c r="X4" s="333"/>
    </row>
    <row r="5" spans="2:25" ht="24.95" customHeight="1" thickTop="1" thickBot="1" x14ac:dyDescent="0.3">
      <c r="B5" s="389"/>
      <c r="C5" s="355" t="s">
        <v>33</v>
      </c>
      <c r="D5" s="328"/>
      <c r="E5" s="328"/>
      <c r="F5" s="328"/>
      <c r="G5" s="328"/>
      <c r="H5" s="328"/>
      <c r="I5" s="328"/>
      <c r="J5" s="329"/>
      <c r="K5" s="351" t="s">
        <v>32</v>
      </c>
      <c r="L5" s="386"/>
      <c r="M5" s="355" t="s">
        <v>33</v>
      </c>
      <c r="N5" s="328"/>
      <c r="O5" s="328"/>
      <c r="P5" s="328"/>
      <c r="Q5" s="328"/>
      <c r="R5" s="328"/>
      <c r="S5" s="328"/>
      <c r="T5" s="328"/>
      <c r="U5" s="351" t="s">
        <v>32</v>
      </c>
      <c r="V5" s="386"/>
      <c r="W5" s="332"/>
      <c r="X5" s="333"/>
    </row>
    <row r="6" spans="2:25" ht="24.95" customHeight="1" thickTop="1" x14ac:dyDescent="0.25">
      <c r="B6" s="389"/>
      <c r="C6" s="351" t="s">
        <v>34</v>
      </c>
      <c r="D6" s="352"/>
      <c r="E6" s="353" t="s">
        <v>198</v>
      </c>
      <c r="F6" s="352"/>
      <c r="G6" s="353" t="s">
        <v>53</v>
      </c>
      <c r="H6" s="352"/>
      <c r="I6" s="393" t="s">
        <v>35</v>
      </c>
      <c r="J6" s="393"/>
      <c r="K6" s="379"/>
      <c r="L6" s="392"/>
      <c r="M6" s="351" t="s">
        <v>34</v>
      </c>
      <c r="N6" s="352"/>
      <c r="O6" s="353" t="s">
        <v>198</v>
      </c>
      <c r="P6" s="352"/>
      <c r="Q6" s="353" t="s">
        <v>53</v>
      </c>
      <c r="R6" s="352"/>
      <c r="S6" s="393" t="s">
        <v>35</v>
      </c>
      <c r="T6" s="393"/>
      <c r="U6" s="379"/>
      <c r="V6" s="392"/>
      <c r="W6" s="332"/>
      <c r="X6" s="333"/>
    </row>
    <row r="7" spans="2:25" ht="24.95" customHeight="1" thickBot="1" x14ac:dyDescent="0.3">
      <c r="B7" s="350"/>
      <c r="C7" s="266" t="s">
        <v>5</v>
      </c>
      <c r="D7" s="267" t="s">
        <v>6</v>
      </c>
      <c r="E7" s="268" t="s">
        <v>5</v>
      </c>
      <c r="F7" s="267" t="s">
        <v>6</v>
      </c>
      <c r="G7" s="268" t="s">
        <v>5</v>
      </c>
      <c r="H7" s="267" t="s">
        <v>6</v>
      </c>
      <c r="I7" s="268" t="s">
        <v>5</v>
      </c>
      <c r="J7" s="269" t="s">
        <v>6</v>
      </c>
      <c r="K7" s="266" t="s">
        <v>5</v>
      </c>
      <c r="L7" s="270" t="s">
        <v>6</v>
      </c>
      <c r="M7" s="266" t="s">
        <v>5</v>
      </c>
      <c r="N7" s="267" t="s">
        <v>6</v>
      </c>
      <c r="O7" s="268" t="s">
        <v>5</v>
      </c>
      <c r="P7" s="267" t="s">
        <v>6</v>
      </c>
      <c r="Q7" s="268" t="s">
        <v>5</v>
      </c>
      <c r="R7" s="267" t="s">
        <v>6</v>
      </c>
      <c r="S7" s="268" t="s">
        <v>5</v>
      </c>
      <c r="T7" s="269" t="s">
        <v>6</v>
      </c>
      <c r="U7" s="266" t="s">
        <v>5</v>
      </c>
      <c r="V7" s="270" t="s">
        <v>6</v>
      </c>
      <c r="W7" s="266" t="s">
        <v>5</v>
      </c>
      <c r="X7" s="270" t="s">
        <v>6</v>
      </c>
    </row>
    <row r="8" spans="2:25" ht="20.100000000000001" customHeight="1" thickTop="1" thickBot="1" x14ac:dyDescent="0.3">
      <c r="B8" s="219" t="s">
        <v>107</v>
      </c>
      <c r="C8" s="220">
        <v>144</v>
      </c>
      <c r="D8" s="221">
        <v>0.10534016093635698</v>
      </c>
      <c r="E8" s="222">
        <v>390</v>
      </c>
      <c r="F8" s="221">
        <v>0.1360781577110956</v>
      </c>
      <c r="G8" s="222">
        <v>25</v>
      </c>
      <c r="H8" s="221">
        <v>0.14450867052023122</v>
      </c>
      <c r="I8" s="233">
        <v>0</v>
      </c>
      <c r="J8" s="223">
        <v>0</v>
      </c>
      <c r="K8" s="220">
        <v>559</v>
      </c>
      <c r="L8" s="232">
        <v>0.12678611930142888</v>
      </c>
      <c r="M8" s="220">
        <v>74</v>
      </c>
      <c r="N8" s="221">
        <v>0.11349693251533742</v>
      </c>
      <c r="O8" s="222">
        <v>279</v>
      </c>
      <c r="P8" s="221">
        <v>0.14801061007957558</v>
      </c>
      <c r="Q8" s="222">
        <v>27</v>
      </c>
      <c r="R8" s="221">
        <v>0.21774193548387097</v>
      </c>
      <c r="S8" s="233">
        <v>0</v>
      </c>
      <c r="T8" s="223">
        <v>0</v>
      </c>
      <c r="U8" s="220">
        <v>380</v>
      </c>
      <c r="V8" s="232">
        <v>0.14264264264264265</v>
      </c>
      <c r="W8" s="220">
        <v>939</v>
      </c>
      <c r="X8" s="232">
        <v>0.1327583769263396</v>
      </c>
      <c r="Y8" s="296" t="s">
        <v>184</v>
      </c>
    </row>
    <row r="9" spans="2:25" ht="20.100000000000001" customHeight="1" thickTop="1" x14ac:dyDescent="0.25">
      <c r="B9" s="225" t="s">
        <v>108</v>
      </c>
      <c r="C9" s="114">
        <v>87</v>
      </c>
      <c r="D9" s="159">
        <v>6.3643013899049014E-2</v>
      </c>
      <c r="E9" s="116">
        <v>306</v>
      </c>
      <c r="F9" s="159">
        <v>0.10676901605024425</v>
      </c>
      <c r="G9" s="116">
        <v>15</v>
      </c>
      <c r="H9" s="159">
        <v>8.6705202312138727E-2</v>
      </c>
      <c r="I9" s="137">
        <v>0</v>
      </c>
      <c r="J9" s="160">
        <v>0</v>
      </c>
      <c r="K9" s="234">
        <v>408</v>
      </c>
      <c r="L9" s="161">
        <v>9.2537990474030399E-2</v>
      </c>
      <c r="M9" s="114">
        <v>78</v>
      </c>
      <c r="N9" s="159">
        <v>0.1196319018404908</v>
      </c>
      <c r="O9" s="116">
        <v>299</v>
      </c>
      <c r="P9" s="159">
        <v>0.15862068965517243</v>
      </c>
      <c r="Q9" s="116">
        <v>16</v>
      </c>
      <c r="R9" s="159">
        <v>0.12903225806451613</v>
      </c>
      <c r="S9" s="137">
        <v>1</v>
      </c>
      <c r="T9" s="160">
        <v>0.33333333333333331</v>
      </c>
      <c r="U9" s="234">
        <v>394</v>
      </c>
      <c r="V9" s="161">
        <v>0.1478978978978979</v>
      </c>
      <c r="W9" s="234">
        <v>802</v>
      </c>
      <c r="X9" s="161">
        <v>0.11338894387105895</v>
      </c>
      <c r="Y9" s="296" t="s">
        <v>185</v>
      </c>
    </row>
    <row r="10" spans="2:25" ht="20.100000000000001" customHeight="1" x14ac:dyDescent="0.25">
      <c r="B10" s="225" t="s">
        <v>109</v>
      </c>
      <c r="C10" s="114">
        <v>33</v>
      </c>
      <c r="D10" s="159">
        <v>2.4140453547915143E-2</v>
      </c>
      <c r="E10" s="116">
        <v>108</v>
      </c>
      <c r="F10" s="159">
        <v>3.7683182135380321E-2</v>
      </c>
      <c r="G10" s="116">
        <v>7</v>
      </c>
      <c r="H10" s="159">
        <v>4.046242774566474E-2</v>
      </c>
      <c r="I10" s="137">
        <v>1</v>
      </c>
      <c r="J10" s="160">
        <v>0.33333333333333331</v>
      </c>
      <c r="K10" s="234">
        <v>149</v>
      </c>
      <c r="L10" s="161">
        <v>3.3794511227035612E-2</v>
      </c>
      <c r="M10" s="114">
        <v>24</v>
      </c>
      <c r="N10" s="159">
        <v>3.6809815950920248E-2</v>
      </c>
      <c r="O10" s="116">
        <v>86</v>
      </c>
      <c r="P10" s="159">
        <v>4.5623342175066313E-2</v>
      </c>
      <c r="Q10" s="116">
        <v>5</v>
      </c>
      <c r="R10" s="159">
        <v>4.0322580645161289E-2</v>
      </c>
      <c r="S10" s="137">
        <v>0</v>
      </c>
      <c r="T10" s="160">
        <v>0</v>
      </c>
      <c r="U10" s="234">
        <v>115</v>
      </c>
      <c r="V10" s="161">
        <v>4.3168168168168167E-2</v>
      </c>
      <c r="W10" s="234">
        <v>264</v>
      </c>
      <c r="X10" s="161">
        <v>3.7325038880248837E-2</v>
      </c>
      <c r="Y10" s="296" t="s">
        <v>186</v>
      </c>
    </row>
    <row r="11" spans="2:25" ht="20.100000000000001" customHeight="1" x14ac:dyDescent="0.25">
      <c r="B11" s="225" t="s">
        <v>110</v>
      </c>
      <c r="C11" s="114">
        <v>103</v>
      </c>
      <c r="D11" s="159">
        <v>7.5347476225310905E-2</v>
      </c>
      <c r="E11" s="116">
        <v>273</v>
      </c>
      <c r="F11" s="159">
        <v>9.5254710397766923E-2</v>
      </c>
      <c r="G11" s="116">
        <v>13</v>
      </c>
      <c r="H11" s="159">
        <v>7.5144508670520235E-2</v>
      </c>
      <c r="I11" s="137">
        <v>1</v>
      </c>
      <c r="J11" s="160">
        <v>0.33333333333333331</v>
      </c>
      <c r="K11" s="234">
        <v>390</v>
      </c>
      <c r="L11" s="161">
        <v>8.8455432070764339E-2</v>
      </c>
      <c r="M11" s="114">
        <v>58</v>
      </c>
      <c r="N11" s="159">
        <v>8.8957055214723926E-2</v>
      </c>
      <c r="O11" s="116">
        <v>227</v>
      </c>
      <c r="P11" s="159">
        <v>0.12042440318302387</v>
      </c>
      <c r="Q11" s="116">
        <v>11</v>
      </c>
      <c r="R11" s="159">
        <v>8.8709677419354843E-2</v>
      </c>
      <c r="S11" s="137">
        <v>0</v>
      </c>
      <c r="T11" s="160">
        <v>0</v>
      </c>
      <c r="U11" s="234">
        <v>296</v>
      </c>
      <c r="V11" s="161">
        <v>0.1111111111111111</v>
      </c>
      <c r="W11" s="234">
        <v>686</v>
      </c>
      <c r="X11" s="161">
        <v>9.6988547999434474E-2</v>
      </c>
      <c r="Y11" s="296" t="s">
        <v>187</v>
      </c>
    </row>
    <row r="12" spans="2:25" ht="20.100000000000001" customHeight="1" x14ac:dyDescent="0.25">
      <c r="B12" s="225" t="s">
        <v>111</v>
      </c>
      <c r="C12" s="114">
        <v>61</v>
      </c>
      <c r="D12" s="159">
        <v>4.4623262618873442E-2</v>
      </c>
      <c r="E12" s="116">
        <v>158</v>
      </c>
      <c r="F12" s="159">
        <v>5.5129099790648992E-2</v>
      </c>
      <c r="G12" s="116">
        <v>12</v>
      </c>
      <c r="H12" s="159">
        <v>6.9364161849710976E-2</v>
      </c>
      <c r="I12" s="137">
        <v>0</v>
      </c>
      <c r="J12" s="160">
        <v>0</v>
      </c>
      <c r="K12" s="234">
        <v>231</v>
      </c>
      <c r="L12" s="161">
        <v>5.2392832841914268E-2</v>
      </c>
      <c r="M12" s="114">
        <v>31</v>
      </c>
      <c r="N12" s="159">
        <v>4.7546012269938653E-2</v>
      </c>
      <c r="O12" s="116">
        <v>134</v>
      </c>
      <c r="P12" s="159">
        <v>7.108753315649867E-2</v>
      </c>
      <c r="Q12" s="116">
        <v>6</v>
      </c>
      <c r="R12" s="159">
        <v>4.8387096774193547E-2</v>
      </c>
      <c r="S12" s="137">
        <v>1</v>
      </c>
      <c r="T12" s="160">
        <v>0.33333333333333331</v>
      </c>
      <c r="U12" s="234">
        <v>172</v>
      </c>
      <c r="V12" s="161">
        <v>6.4564564564564567E-2</v>
      </c>
      <c r="W12" s="234">
        <v>403</v>
      </c>
      <c r="X12" s="161">
        <v>5.6977237381591966E-2</v>
      </c>
      <c r="Y12" s="296" t="s">
        <v>188</v>
      </c>
    </row>
    <row r="13" spans="2:25" ht="20.100000000000001" customHeight="1" thickBot="1" x14ac:dyDescent="0.3">
      <c r="B13" s="225" t="s">
        <v>112</v>
      </c>
      <c r="C13" s="114">
        <v>65</v>
      </c>
      <c r="D13" s="159">
        <v>4.7549378200438919E-2</v>
      </c>
      <c r="E13" s="116">
        <v>160</v>
      </c>
      <c r="F13" s="159">
        <v>5.5826936496859735E-2</v>
      </c>
      <c r="G13" s="116">
        <v>3</v>
      </c>
      <c r="H13" s="159">
        <v>1.7341040462427744E-2</v>
      </c>
      <c r="I13" s="137">
        <v>0</v>
      </c>
      <c r="J13" s="160">
        <v>0</v>
      </c>
      <c r="K13" s="234">
        <v>228</v>
      </c>
      <c r="L13" s="161">
        <v>5.1712406441369922E-2</v>
      </c>
      <c r="M13" s="114">
        <v>53</v>
      </c>
      <c r="N13" s="159">
        <v>8.1288343558282211E-2</v>
      </c>
      <c r="O13" s="116">
        <v>153</v>
      </c>
      <c r="P13" s="159">
        <v>8.1167108753315648E-2</v>
      </c>
      <c r="Q13" s="116">
        <v>2</v>
      </c>
      <c r="R13" s="159">
        <v>1.6129032258064516E-2</v>
      </c>
      <c r="S13" s="137">
        <v>0</v>
      </c>
      <c r="T13" s="160">
        <v>0</v>
      </c>
      <c r="U13" s="234">
        <v>208</v>
      </c>
      <c r="V13" s="161">
        <v>7.8078078078078081E-2</v>
      </c>
      <c r="W13" s="234">
        <v>436</v>
      </c>
      <c r="X13" s="161">
        <v>6.1642867241623073E-2</v>
      </c>
      <c r="Y13" s="296" t="s">
        <v>189</v>
      </c>
    </row>
    <row r="14" spans="2:25" ht="20.100000000000001" customHeight="1" thickTop="1" thickBot="1" x14ac:dyDescent="0.3">
      <c r="B14" s="219" t="s">
        <v>113</v>
      </c>
      <c r="C14" s="220">
        <v>349</v>
      </c>
      <c r="D14" s="221">
        <v>0.25530358449158741</v>
      </c>
      <c r="E14" s="222">
        <v>1005</v>
      </c>
      <c r="F14" s="221">
        <v>0.35066294487090022</v>
      </c>
      <c r="G14" s="222">
        <v>50</v>
      </c>
      <c r="H14" s="221">
        <v>0.28901734104046245</v>
      </c>
      <c r="I14" s="233">
        <v>2</v>
      </c>
      <c r="J14" s="223">
        <v>0.66666666666666663</v>
      </c>
      <c r="K14" s="220">
        <v>1406</v>
      </c>
      <c r="L14" s="232">
        <v>0.31889317305511455</v>
      </c>
      <c r="M14" s="220">
        <v>244</v>
      </c>
      <c r="N14" s="221">
        <v>0.37423312883435583</v>
      </c>
      <c r="O14" s="222">
        <v>899</v>
      </c>
      <c r="P14" s="221">
        <v>0.47692307692307695</v>
      </c>
      <c r="Q14" s="222">
        <v>40</v>
      </c>
      <c r="R14" s="221">
        <v>0.32258064516129031</v>
      </c>
      <c r="S14" s="233">
        <v>2</v>
      </c>
      <c r="T14" s="223">
        <v>0.66666666666666663</v>
      </c>
      <c r="U14" s="220">
        <v>1185</v>
      </c>
      <c r="V14" s="232">
        <v>0.44481981981981983</v>
      </c>
      <c r="W14" s="220">
        <v>2591</v>
      </c>
      <c r="X14" s="232">
        <v>0.36632263537395732</v>
      </c>
    </row>
    <row r="15" spans="2:25" ht="20.100000000000001" customHeight="1" thickTop="1" x14ac:dyDescent="0.25">
      <c r="B15" s="225" t="s">
        <v>114</v>
      </c>
      <c r="C15" s="114">
        <v>16</v>
      </c>
      <c r="D15" s="159">
        <v>1.1704462326261888E-2</v>
      </c>
      <c r="E15" s="116">
        <v>46</v>
      </c>
      <c r="F15" s="159">
        <v>1.6050244242847175E-2</v>
      </c>
      <c r="G15" s="116">
        <v>2</v>
      </c>
      <c r="H15" s="159">
        <v>1.1560693641618497E-2</v>
      </c>
      <c r="I15" s="137">
        <v>0</v>
      </c>
      <c r="J15" s="160">
        <v>0</v>
      </c>
      <c r="K15" s="234">
        <v>64</v>
      </c>
      <c r="L15" s="161">
        <v>1.451576321161261E-2</v>
      </c>
      <c r="M15" s="114">
        <v>4</v>
      </c>
      <c r="N15" s="159">
        <v>6.1349693251533744E-3</v>
      </c>
      <c r="O15" s="116">
        <v>24</v>
      </c>
      <c r="P15" s="159">
        <v>1.273209549071618E-2</v>
      </c>
      <c r="Q15" s="116">
        <v>1</v>
      </c>
      <c r="R15" s="159">
        <v>8.0645161290322578E-3</v>
      </c>
      <c r="S15" s="137">
        <v>0</v>
      </c>
      <c r="T15" s="160">
        <v>0</v>
      </c>
      <c r="U15" s="234">
        <v>29</v>
      </c>
      <c r="V15" s="161">
        <v>1.0885885885885885E-2</v>
      </c>
      <c r="W15" s="234">
        <v>93</v>
      </c>
      <c r="X15" s="161">
        <v>1.3148593241905839E-2</v>
      </c>
      <c r="Y15" s="296" t="s">
        <v>190</v>
      </c>
    </row>
    <row r="16" spans="2:25" ht="20.100000000000001" customHeight="1" x14ac:dyDescent="0.25">
      <c r="B16" s="225" t="s">
        <v>115</v>
      </c>
      <c r="C16" s="114">
        <v>61</v>
      </c>
      <c r="D16" s="159">
        <v>4.4623262618873442E-2</v>
      </c>
      <c r="E16" s="116">
        <v>234</v>
      </c>
      <c r="F16" s="159">
        <v>8.1646894626657363E-2</v>
      </c>
      <c r="G16" s="116">
        <v>22</v>
      </c>
      <c r="H16" s="159">
        <v>0.12716763005780346</v>
      </c>
      <c r="I16" s="137">
        <v>0</v>
      </c>
      <c r="J16" s="160">
        <v>0</v>
      </c>
      <c r="K16" s="234">
        <v>317</v>
      </c>
      <c r="L16" s="161">
        <v>7.1898389657518713E-2</v>
      </c>
      <c r="M16" s="114">
        <v>31</v>
      </c>
      <c r="N16" s="159">
        <v>4.7546012269938653E-2</v>
      </c>
      <c r="O16" s="116">
        <v>139</v>
      </c>
      <c r="P16" s="159">
        <v>7.374005305039788E-2</v>
      </c>
      <c r="Q16" s="116">
        <v>20</v>
      </c>
      <c r="R16" s="159">
        <v>0.16129032258064516</v>
      </c>
      <c r="S16" s="137">
        <v>1</v>
      </c>
      <c r="T16" s="160">
        <v>0.33333333333333331</v>
      </c>
      <c r="U16" s="234">
        <v>191</v>
      </c>
      <c r="V16" s="161">
        <v>7.1696696696696691E-2</v>
      </c>
      <c r="W16" s="234">
        <v>508</v>
      </c>
      <c r="X16" s="161">
        <v>7.1822423299872762E-2</v>
      </c>
      <c r="Y16" s="296" t="s">
        <v>191</v>
      </c>
    </row>
    <row r="17" spans="2:25" ht="20.100000000000001" customHeight="1" x14ac:dyDescent="0.25">
      <c r="B17" s="225" t="s">
        <v>116</v>
      </c>
      <c r="C17" s="114">
        <v>60</v>
      </c>
      <c r="D17" s="159">
        <v>4.3891733723482075E-2</v>
      </c>
      <c r="E17" s="116">
        <v>232</v>
      </c>
      <c r="F17" s="159">
        <v>8.0949057920446613E-2</v>
      </c>
      <c r="G17" s="116">
        <v>14</v>
      </c>
      <c r="H17" s="159">
        <v>8.0924855491329481E-2</v>
      </c>
      <c r="I17" s="137">
        <v>0</v>
      </c>
      <c r="J17" s="160">
        <v>0</v>
      </c>
      <c r="K17" s="234">
        <v>306</v>
      </c>
      <c r="L17" s="161">
        <v>6.9403492855522789E-2</v>
      </c>
      <c r="M17" s="114">
        <v>26</v>
      </c>
      <c r="N17" s="159">
        <v>3.9877300613496931E-2</v>
      </c>
      <c r="O17" s="116">
        <v>135</v>
      </c>
      <c r="P17" s="159">
        <v>7.161803713527852E-2</v>
      </c>
      <c r="Q17" s="116">
        <v>12</v>
      </c>
      <c r="R17" s="159">
        <v>9.6774193548387094E-2</v>
      </c>
      <c r="S17" s="137">
        <v>0</v>
      </c>
      <c r="T17" s="160">
        <v>0</v>
      </c>
      <c r="U17" s="234">
        <v>173</v>
      </c>
      <c r="V17" s="161">
        <v>6.4939939939939934E-2</v>
      </c>
      <c r="W17" s="234">
        <v>479</v>
      </c>
      <c r="X17" s="161">
        <v>6.7722324331966635E-2</v>
      </c>
      <c r="Y17" s="296" t="s">
        <v>192</v>
      </c>
    </row>
    <row r="18" spans="2:25" ht="20.100000000000001" customHeight="1" x14ac:dyDescent="0.25">
      <c r="B18" s="225" t="s">
        <v>117</v>
      </c>
      <c r="C18" s="114">
        <v>13</v>
      </c>
      <c r="D18" s="159">
        <v>9.5098756400877841E-3</v>
      </c>
      <c r="E18" s="116">
        <v>33</v>
      </c>
      <c r="F18" s="159">
        <v>1.1514305652477321E-2</v>
      </c>
      <c r="G18" s="116">
        <v>6</v>
      </c>
      <c r="H18" s="159">
        <v>3.4682080924855488E-2</v>
      </c>
      <c r="I18" s="137">
        <v>0</v>
      </c>
      <c r="J18" s="160">
        <v>0</v>
      </c>
      <c r="K18" s="234">
        <v>52</v>
      </c>
      <c r="L18" s="161">
        <v>1.1794057609435245E-2</v>
      </c>
      <c r="M18" s="114">
        <v>4</v>
      </c>
      <c r="N18" s="159">
        <v>6.1349693251533744E-3</v>
      </c>
      <c r="O18" s="116">
        <v>17</v>
      </c>
      <c r="P18" s="159">
        <v>9.0185676392572946E-3</v>
      </c>
      <c r="Q18" s="116">
        <v>5</v>
      </c>
      <c r="R18" s="159">
        <v>4.0322580645161289E-2</v>
      </c>
      <c r="S18" s="137">
        <v>0</v>
      </c>
      <c r="T18" s="160">
        <v>0</v>
      </c>
      <c r="U18" s="234">
        <v>26</v>
      </c>
      <c r="V18" s="161">
        <v>9.7597597597597601E-3</v>
      </c>
      <c r="W18" s="234">
        <v>78</v>
      </c>
      <c r="X18" s="161">
        <v>1.1027852396437155E-2</v>
      </c>
      <c r="Y18" s="296" t="s">
        <v>193</v>
      </c>
    </row>
    <row r="19" spans="2:25" ht="20.100000000000001" customHeight="1" thickBot="1" x14ac:dyDescent="0.3">
      <c r="B19" s="225" t="s">
        <v>118</v>
      </c>
      <c r="C19" s="114">
        <v>25</v>
      </c>
      <c r="D19" s="159">
        <v>1.8288222384784197E-2</v>
      </c>
      <c r="E19" s="116">
        <v>85</v>
      </c>
      <c r="F19" s="159">
        <v>2.9658060013956735E-2</v>
      </c>
      <c r="G19" s="116">
        <v>1</v>
      </c>
      <c r="H19" s="159">
        <v>5.7803468208092483E-3</v>
      </c>
      <c r="I19" s="137">
        <v>0</v>
      </c>
      <c r="J19" s="160">
        <v>0</v>
      </c>
      <c r="K19" s="234">
        <v>111</v>
      </c>
      <c r="L19" s="161">
        <v>2.5175776820140622E-2</v>
      </c>
      <c r="M19" s="114">
        <v>11</v>
      </c>
      <c r="N19" s="159">
        <v>1.6871165644171779E-2</v>
      </c>
      <c r="O19" s="116">
        <v>55</v>
      </c>
      <c r="P19" s="159">
        <v>2.9177718832891247E-2</v>
      </c>
      <c r="Q19" s="116">
        <v>6</v>
      </c>
      <c r="R19" s="159">
        <v>4.8387096774193547E-2</v>
      </c>
      <c r="S19" s="137">
        <v>0</v>
      </c>
      <c r="T19" s="160">
        <v>0</v>
      </c>
      <c r="U19" s="234">
        <v>72</v>
      </c>
      <c r="V19" s="161">
        <v>2.7027027027027029E-2</v>
      </c>
      <c r="W19" s="234">
        <v>183</v>
      </c>
      <c r="X19" s="161">
        <v>2.587303831471794E-2</v>
      </c>
      <c r="Y19" s="296" t="s">
        <v>194</v>
      </c>
    </row>
    <row r="20" spans="2:25" ht="20.100000000000001" customHeight="1" thickTop="1" thickBot="1" x14ac:dyDescent="0.3">
      <c r="B20" s="219" t="s">
        <v>119</v>
      </c>
      <c r="C20" s="220">
        <v>175</v>
      </c>
      <c r="D20" s="221">
        <v>0.12801755669348938</v>
      </c>
      <c r="E20" s="222">
        <v>630</v>
      </c>
      <c r="F20" s="221">
        <v>0.2198185624563852</v>
      </c>
      <c r="G20" s="222">
        <v>45</v>
      </c>
      <c r="H20" s="221">
        <v>0.26011560693641617</v>
      </c>
      <c r="I20" s="233">
        <v>0</v>
      </c>
      <c r="J20" s="223">
        <v>0</v>
      </c>
      <c r="K20" s="220">
        <v>850</v>
      </c>
      <c r="L20" s="232">
        <v>0.19278748015422997</v>
      </c>
      <c r="M20" s="220">
        <v>76</v>
      </c>
      <c r="N20" s="221">
        <v>0.1165644171779141</v>
      </c>
      <c r="O20" s="222">
        <v>370</v>
      </c>
      <c r="P20" s="221">
        <v>0.19628647214854111</v>
      </c>
      <c r="Q20" s="222">
        <v>44</v>
      </c>
      <c r="R20" s="221">
        <v>0.35483870967741937</v>
      </c>
      <c r="S20" s="233">
        <v>1</v>
      </c>
      <c r="T20" s="223">
        <v>0.33333333333333331</v>
      </c>
      <c r="U20" s="220">
        <v>491</v>
      </c>
      <c r="V20" s="232">
        <v>0.1843093093093093</v>
      </c>
      <c r="W20" s="220">
        <v>1341</v>
      </c>
      <c r="X20" s="232">
        <v>0.18959423158490032</v>
      </c>
    </row>
    <row r="21" spans="2:25" ht="20.100000000000001" customHeight="1" thickTop="1" x14ac:dyDescent="0.25">
      <c r="B21" s="225" t="s">
        <v>120</v>
      </c>
      <c r="C21" s="114">
        <v>0</v>
      </c>
      <c r="D21" s="159">
        <v>0</v>
      </c>
      <c r="E21" s="116">
        <v>6</v>
      </c>
      <c r="F21" s="159">
        <v>2.0935101186322401E-3</v>
      </c>
      <c r="G21" s="116">
        <v>0</v>
      </c>
      <c r="H21" s="159">
        <v>0</v>
      </c>
      <c r="I21" s="137">
        <v>0</v>
      </c>
      <c r="J21" s="160">
        <v>0</v>
      </c>
      <c r="K21" s="234">
        <v>6</v>
      </c>
      <c r="L21" s="161">
        <v>1.3608528010886822E-3</v>
      </c>
      <c r="M21" s="114">
        <v>0</v>
      </c>
      <c r="N21" s="159">
        <v>0</v>
      </c>
      <c r="O21" s="116">
        <v>0</v>
      </c>
      <c r="P21" s="159">
        <v>0</v>
      </c>
      <c r="Q21" s="116">
        <v>0</v>
      </c>
      <c r="R21" s="159">
        <v>0</v>
      </c>
      <c r="S21" s="137">
        <v>0</v>
      </c>
      <c r="T21" s="160">
        <v>0</v>
      </c>
      <c r="U21" s="234">
        <v>0</v>
      </c>
      <c r="V21" s="161">
        <v>0</v>
      </c>
      <c r="W21" s="234">
        <v>6</v>
      </c>
      <c r="X21" s="161">
        <v>8.4829633818747348E-4</v>
      </c>
      <c r="Y21" s="296" t="s">
        <v>195</v>
      </c>
    </row>
    <row r="22" spans="2:25" ht="20.100000000000001" customHeight="1" thickBot="1" x14ac:dyDescent="0.3">
      <c r="B22" s="225" t="s">
        <v>40</v>
      </c>
      <c r="C22" s="114">
        <v>699</v>
      </c>
      <c r="D22" s="159">
        <v>0.51133869787856623</v>
      </c>
      <c r="E22" s="116">
        <v>835</v>
      </c>
      <c r="F22" s="159">
        <v>0.29134682484298674</v>
      </c>
      <c r="G22" s="116">
        <v>53</v>
      </c>
      <c r="H22" s="159">
        <v>0.30635838150289019</v>
      </c>
      <c r="I22" s="137">
        <v>1</v>
      </c>
      <c r="J22" s="160">
        <v>0.33333333333333331</v>
      </c>
      <c r="K22" s="234">
        <v>1588</v>
      </c>
      <c r="L22" s="161">
        <v>0.3601723746881379</v>
      </c>
      <c r="M22" s="114">
        <v>258</v>
      </c>
      <c r="N22" s="159">
        <v>0.39570552147239263</v>
      </c>
      <c r="O22" s="116">
        <v>337</v>
      </c>
      <c r="P22" s="159">
        <v>0.17877984084880635</v>
      </c>
      <c r="Q22" s="116">
        <v>13</v>
      </c>
      <c r="R22" s="159">
        <v>0.10483870967741936</v>
      </c>
      <c r="S22" s="137">
        <v>0</v>
      </c>
      <c r="T22" s="160">
        <v>0</v>
      </c>
      <c r="U22" s="234">
        <v>608</v>
      </c>
      <c r="V22" s="161">
        <v>0.22822822822822822</v>
      </c>
      <c r="W22" s="234">
        <v>2196</v>
      </c>
      <c r="X22" s="161">
        <v>0.31047645977661531</v>
      </c>
      <c r="Y22" s="296" t="s">
        <v>275</v>
      </c>
    </row>
    <row r="23" spans="2:25" ht="20.100000000000001" customHeight="1" thickTop="1" thickBot="1" x14ac:dyDescent="0.3">
      <c r="B23" s="128" t="s">
        <v>122</v>
      </c>
      <c r="C23" s="131">
        <v>1367</v>
      </c>
      <c r="D23" s="162">
        <v>1</v>
      </c>
      <c r="E23" s="133">
        <v>2866</v>
      </c>
      <c r="F23" s="162">
        <v>1</v>
      </c>
      <c r="G23" s="133">
        <v>173</v>
      </c>
      <c r="H23" s="162">
        <v>1</v>
      </c>
      <c r="I23" s="168">
        <v>3</v>
      </c>
      <c r="J23" s="157">
        <v>1</v>
      </c>
      <c r="K23" s="143">
        <v>4409</v>
      </c>
      <c r="L23" s="163">
        <v>1</v>
      </c>
      <c r="M23" s="131">
        <v>652</v>
      </c>
      <c r="N23" s="162">
        <v>1</v>
      </c>
      <c r="O23" s="133">
        <v>1885</v>
      </c>
      <c r="P23" s="162">
        <v>1</v>
      </c>
      <c r="Q23" s="133">
        <v>124</v>
      </c>
      <c r="R23" s="162">
        <v>1</v>
      </c>
      <c r="S23" s="168">
        <v>3</v>
      </c>
      <c r="T23" s="157">
        <v>1</v>
      </c>
      <c r="U23" s="143">
        <v>2664</v>
      </c>
      <c r="V23" s="163">
        <v>1</v>
      </c>
      <c r="W23" s="143">
        <v>7073</v>
      </c>
      <c r="X23" s="163">
        <v>1</v>
      </c>
      <c r="Y23" s="297" t="s">
        <v>54</v>
      </c>
    </row>
    <row r="24" spans="2:25" ht="16.5" thickTop="1" thickBot="1" x14ac:dyDescent="0.3">
      <c r="B24" s="231"/>
      <c r="C24" s="23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2:25" ht="15.75" thickTop="1" x14ac:dyDescent="0.25">
      <c r="B25" s="164" t="s">
        <v>36</v>
      </c>
      <c r="C25" s="165"/>
      <c r="D25" s="12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9"/>
      <c r="X25" s="95"/>
    </row>
    <row r="26" spans="2:25" ht="15.75" thickBot="1" x14ac:dyDescent="0.3">
      <c r="B26" s="166" t="s">
        <v>200</v>
      </c>
      <c r="C26" s="167"/>
      <c r="D26" s="127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</row>
    <row r="27" spans="2:25" ht="15.75" thickTop="1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2:25" x14ac:dyDescent="0.2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</row>
  </sheetData>
  <mergeCells count="18">
    <mergeCell ref="Q6:R6"/>
    <mergeCell ref="I6:J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  <mergeCell ref="G6:H6"/>
    <mergeCell ref="M6:N6"/>
    <mergeCell ref="O6:P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M35"/>
  <sheetViews>
    <sheetView showGridLines="0" zoomScale="70" zoomScaleNormal="70" workbookViewId="0">
      <selection activeCell="C6" sqref="C6:L31"/>
    </sheetView>
  </sheetViews>
  <sheetFormatPr defaultColWidth="9.140625" defaultRowHeight="15" x14ac:dyDescent="0.25"/>
  <cols>
    <col min="1" max="1" width="9.140625" style="81"/>
    <col min="2" max="2" width="14.140625" style="81" customWidth="1"/>
    <col min="3" max="12" width="12.7109375" style="81" customWidth="1"/>
    <col min="13" max="13" width="9.140625" style="295"/>
    <col min="14" max="16384" width="9.140625" style="81"/>
  </cols>
  <sheetData>
    <row r="1" spans="2:13" ht="15.75" thickBot="1" x14ac:dyDescent="0.3"/>
    <row r="2" spans="2:13" ht="34.5" customHeight="1" thickTop="1" thickBot="1" x14ac:dyDescent="0.3">
      <c r="B2" s="306" t="s">
        <v>307</v>
      </c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2:13" ht="25.15" customHeight="1" thickTop="1" thickBot="1" x14ac:dyDescent="0.3">
      <c r="B3" s="309" t="s">
        <v>4</v>
      </c>
      <c r="C3" s="298" t="s">
        <v>33</v>
      </c>
      <c r="D3" s="312"/>
      <c r="E3" s="312"/>
      <c r="F3" s="312"/>
      <c r="G3" s="312"/>
      <c r="H3" s="312"/>
      <c r="I3" s="312"/>
      <c r="J3" s="299"/>
      <c r="K3" s="313" t="s">
        <v>32</v>
      </c>
      <c r="L3" s="314"/>
    </row>
    <row r="4" spans="2:13" ht="25.15" customHeight="1" thickTop="1" x14ac:dyDescent="0.25">
      <c r="B4" s="310"/>
      <c r="C4" s="298" t="s">
        <v>34</v>
      </c>
      <c r="D4" s="299"/>
      <c r="E4" s="298" t="s">
        <v>198</v>
      </c>
      <c r="F4" s="299"/>
      <c r="G4" s="298" t="s">
        <v>53</v>
      </c>
      <c r="H4" s="299"/>
      <c r="I4" s="298" t="s">
        <v>35</v>
      </c>
      <c r="J4" s="299"/>
      <c r="K4" s="315"/>
      <c r="L4" s="316"/>
    </row>
    <row r="5" spans="2:13" ht="25.15" customHeight="1" thickBot="1" x14ac:dyDescent="0.3">
      <c r="B5" s="311"/>
      <c r="C5" s="257" t="s">
        <v>5</v>
      </c>
      <c r="D5" s="258" t="s">
        <v>6</v>
      </c>
      <c r="E5" s="257" t="s">
        <v>5</v>
      </c>
      <c r="F5" s="258" t="s">
        <v>6</v>
      </c>
      <c r="G5" s="257" t="s">
        <v>5</v>
      </c>
      <c r="H5" s="258" t="s">
        <v>6</v>
      </c>
      <c r="I5" s="257" t="s">
        <v>5</v>
      </c>
      <c r="J5" s="258" t="s">
        <v>6</v>
      </c>
      <c r="K5" s="257" t="s">
        <v>5</v>
      </c>
      <c r="L5" s="258" t="s">
        <v>6</v>
      </c>
    </row>
    <row r="6" spans="2:13" ht="20.100000000000001" customHeight="1" thickTop="1" x14ac:dyDescent="0.25">
      <c r="B6" s="75" t="s">
        <v>7</v>
      </c>
      <c r="C6" s="78">
        <v>5</v>
      </c>
      <c r="D6" s="76">
        <v>2.4764735017335313E-3</v>
      </c>
      <c r="E6" s="78">
        <v>10</v>
      </c>
      <c r="F6" s="76">
        <v>2.1048200378867609E-3</v>
      </c>
      <c r="G6" s="78">
        <v>0</v>
      </c>
      <c r="H6" s="76">
        <v>0</v>
      </c>
      <c r="I6" s="78">
        <v>0</v>
      </c>
      <c r="J6" s="76">
        <v>0</v>
      </c>
      <c r="K6" s="108">
        <v>15</v>
      </c>
      <c r="L6" s="111">
        <v>2.1207408454686836E-3</v>
      </c>
      <c r="M6" s="296" t="s">
        <v>129</v>
      </c>
    </row>
    <row r="7" spans="2:13" ht="20.100000000000001" customHeight="1" x14ac:dyDescent="0.25">
      <c r="B7" s="75" t="s">
        <v>8</v>
      </c>
      <c r="C7" s="78">
        <v>3</v>
      </c>
      <c r="D7" s="76">
        <v>1.4858841010401188E-3</v>
      </c>
      <c r="E7" s="78">
        <v>5</v>
      </c>
      <c r="F7" s="76">
        <v>1.0524100189433804E-3</v>
      </c>
      <c r="G7" s="78">
        <v>1</v>
      </c>
      <c r="H7" s="76">
        <v>3.3670033670033669E-3</v>
      </c>
      <c r="I7" s="78">
        <v>0</v>
      </c>
      <c r="J7" s="76">
        <v>0</v>
      </c>
      <c r="K7" s="108">
        <v>9</v>
      </c>
      <c r="L7" s="111">
        <v>1.2724445072812103E-3</v>
      </c>
      <c r="M7" s="296" t="s">
        <v>130</v>
      </c>
    </row>
    <row r="8" spans="2:13" ht="20.100000000000001" customHeight="1" x14ac:dyDescent="0.25">
      <c r="B8" s="75" t="s">
        <v>9</v>
      </c>
      <c r="C8" s="78">
        <v>0</v>
      </c>
      <c r="D8" s="76">
        <v>0</v>
      </c>
      <c r="E8" s="78">
        <v>1</v>
      </c>
      <c r="F8" s="76">
        <v>2.1048200378867606E-4</v>
      </c>
      <c r="G8" s="78">
        <v>0</v>
      </c>
      <c r="H8" s="76">
        <v>0</v>
      </c>
      <c r="I8" s="78">
        <v>0</v>
      </c>
      <c r="J8" s="76">
        <v>0</v>
      </c>
      <c r="K8" s="108">
        <v>1</v>
      </c>
      <c r="L8" s="111">
        <v>1.4138272303124559E-4</v>
      </c>
      <c r="M8" s="296" t="s">
        <v>131</v>
      </c>
    </row>
    <row r="9" spans="2:13" ht="20.100000000000001" customHeight="1" x14ac:dyDescent="0.25">
      <c r="B9" s="75" t="s">
        <v>10</v>
      </c>
      <c r="C9" s="78">
        <v>1</v>
      </c>
      <c r="D9" s="76">
        <v>4.9529470034670627E-4</v>
      </c>
      <c r="E9" s="78">
        <v>10</v>
      </c>
      <c r="F9" s="76">
        <v>2.1048200378867609E-3</v>
      </c>
      <c r="G9" s="78">
        <v>1</v>
      </c>
      <c r="H9" s="76">
        <v>3.3670033670033669E-3</v>
      </c>
      <c r="I9" s="78">
        <v>0</v>
      </c>
      <c r="J9" s="76">
        <v>0</v>
      </c>
      <c r="K9" s="108">
        <v>12</v>
      </c>
      <c r="L9" s="111">
        <v>1.696592676374947E-3</v>
      </c>
      <c r="M9" s="296" t="s">
        <v>132</v>
      </c>
    </row>
    <row r="10" spans="2:13" ht="20.100000000000001" customHeight="1" x14ac:dyDescent="0.25">
      <c r="B10" s="75" t="s">
        <v>11</v>
      </c>
      <c r="C10" s="78">
        <v>3</v>
      </c>
      <c r="D10" s="76">
        <v>1.4858841010401188E-3</v>
      </c>
      <c r="E10" s="78">
        <v>21</v>
      </c>
      <c r="F10" s="76">
        <v>4.4201220795621974E-3</v>
      </c>
      <c r="G10" s="78">
        <v>1</v>
      </c>
      <c r="H10" s="76">
        <v>3.3670033670033669E-3</v>
      </c>
      <c r="I10" s="78">
        <v>0</v>
      </c>
      <c r="J10" s="76">
        <v>0</v>
      </c>
      <c r="K10" s="108">
        <v>25</v>
      </c>
      <c r="L10" s="111">
        <v>3.5345680757811397E-3</v>
      </c>
      <c r="M10" s="296" t="s">
        <v>133</v>
      </c>
    </row>
    <row r="11" spans="2:13" ht="20.100000000000001" customHeight="1" x14ac:dyDescent="0.25">
      <c r="B11" s="75" t="s">
        <v>12</v>
      </c>
      <c r="C11" s="78">
        <v>33</v>
      </c>
      <c r="D11" s="76">
        <v>1.6344725111441308E-2</v>
      </c>
      <c r="E11" s="78">
        <v>144</v>
      </c>
      <c r="F11" s="76">
        <v>3.0309408545569353E-2</v>
      </c>
      <c r="G11" s="78">
        <v>12</v>
      </c>
      <c r="H11" s="76">
        <v>4.0404040404040407E-2</v>
      </c>
      <c r="I11" s="78">
        <v>0</v>
      </c>
      <c r="J11" s="76">
        <v>0</v>
      </c>
      <c r="K11" s="108">
        <v>189</v>
      </c>
      <c r="L11" s="111">
        <v>2.6721334652905417E-2</v>
      </c>
      <c r="M11" s="296" t="s">
        <v>134</v>
      </c>
    </row>
    <row r="12" spans="2:13" ht="20.100000000000001" customHeight="1" x14ac:dyDescent="0.25">
      <c r="B12" s="75" t="s">
        <v>13</v>
      </c>
      <c r="C12" s="78">
        <v>106</v>
      </c>
      <c r="D12" s="76">
        <v>5.2501238236750868E-2</v>
      </c>
      <c r="E12" s="78">
        <v>446</v>
      </c>
      <c r="F12" s="76">
        <v>9.3874973689749522E-2</v>
      </c>
      <c r="G12" s="78">
        <v>33</v>
      </c>
      <c r="H12" s="76">
        <v>0.1111111111111111</v>
      </c>
      <c r="I12" s="78">
        <v>1</v>
      </c>
      <c r="J12" s="76">
        <v>0.16666666666666666</v>
      </c>
      <c r="K12" s="108">
        <v>586</v>
      </c>
      <c r="L12" s="111">
        <v>8.2850275696309914E-2</v>
      </c>
      <c r="M12" s="296" t="s">
        <v>135</v>
      </c>
    </row>
    <row r="13" spans="2:13" ht="20.100000000000001" customHeight="1" x14ac:dyDescent="0.25">
      <c r="B13" s="75" t="s">
        <v>14</v>
      </c>
      <c r="C13" s="78">
        <v>396</v>
      </c>
      <c r="D13" s="76">
        <v>0.19613670133729569</v>
      </c>
      <c r="E13" s="78">
        <v>972</v>
      </c>
      <c r="F13" s="76">
        <v>0.20458850768259315</v>
      </c>
      <c r="G13" s="78">
        <v>66</v>
      </c>
      <c r="H13" s="76">
        <v>0.22222222222222221</v>
      </c>
      <c r="I13" s="78">
        <v>1</v>
      </c>
      <c r="J13" s="76">
        <v>0.16666666666666666</v>
      </c>
      <c r="K13" s="108">
        <v>1435</v>
      </c>
      <c r="L13" s="111">
        <v>0.20288420754983741</v>
      </c>
      <c r="M13" s="296" t="s">
        <v>136</v>
      </c>
    </row>
    <row r="14" spans="2:13" ht="20.100000000000001" customHeight="1" x14ac:dyDescent="0.25">
      <c r="B14" s="75" t="s">
        <v>15</v>
      </c>
      <c r="C14" s="78">
        <v>387</v>
      </c>
      <c r="D14" s="76">
        <v>0.19167904903417535</v>
      </c>
      <c r="E14" s="78">
        <v>713</v>
      </c>
      <c r="F14" s="76">
        <v>0.15007366870132605</v>
      </c>
      <c r="G14" s="78">
        <v>35</v>
      </c>
      <c r="H14" s="76">
        <v>0.11784511784511785</v>
      </c>
      <c r="I14" s="78">
        <v>1</v>
      </c>
      <c r="J14" s="76">
        <v>0.16666666666666666</v>
      </c>
      <c r="K14" s="108">
        <v>1136</v>
      </c>
      <c r="L14" s="111">
        <v>0.16061077336349497</v>
      </c>
      <c r="M14" s="296" t="s">
        <v>137</v>
      </c>
    </row>
    <row r="15" spans="2:13" ht="20.100000000000001" customHeight="1" x14ac:dyDescent="0.25">
      <c r="B15" s="75" t="s">
        <v>16</v>
      </c>
      <c r="C15" s="78">
        <v>90</v>
      </c>
      <c r="D15" s="76">
        <v>4.4576523031203567E-2</v>
      </c>
      <c r="E15" s="78">
        <v>181</v>
      </c>
      <c r="F15" s="76">
        <v>3.809724268575037E-2</v>
      </c>
      <c r="G15" s="78">
        <v>4</v>
      </c>
      <c r="H15" s="76">
        <v>1.3468013468013467E-2</v>
      </c>
      <c r="I15" s="78">
        <v>1</v>
      </c>
      <c r="J15" s="76">
        <v>0.16666666666666666</v>
      </c>
      <c r="K15" s="108">
        <v>276</v>
      </c>
      <c r="L15" s="111">
        <v>3.9021631556623783E-2</v>
      </c>
      <c r="M15" s="296" t="s">
        <v>138</v>
      </c>
    </row>
    <row r="16" spans="2:13" ht="20.100000000000001" customHeight="1" x14ac:dyDescent="0.25">
      <c r="B16" s="75" t="s">
        <v>17</v>
      </c>
      <c r="C16" s="78">
        <v>40</v>
      </c>
      <c r="D16" s="76">
        <v>1.9811788013868251E-2</v>
      </c>
      <c r="E16" s="78">
        <v>87</v>
      </c>
      <c r="F16" s="76">
        <v>1.8311934329614817E-2</v>
      </c>
      <c r="G16" s="78">
        <v>6</v>
      </c>
      <c r="H16" s="76">
        <v>2.0202020202020204E-2</v>
      </c>
      <c r="I16" s="78">
        <v>0</v>
      </c>
      <c r="J16" s="76">
        <v>0</v>
      </c>
      <c r="K16" s="108">
        <v>133</v>
      </c>
      <c r="L16" s="111">
        <v>1.8803902163155663E-2</v>
      </c>
      <c r="M16" s="296" t="s">
        <v>139</v>
      </c>
    </row>
    <row r="17" spans="2:13" ht="20.100000000000001" customHeight="1" x14ac:dyDescent="0.25">
      <c r="B17" s="75" t="s">
        <v>18</v>
      </c>
      <c r="C17" s="78">
        <v>41</v>
      </c>
      <c r="D17" s="76">
        <v>2.0307082714214959E-2</v>
      </c>
      <c r="E17" s="78">
        <v>136</v>
      </c>
      <c r="F17" s="76">
        <v>2.8625552515259944E-2</v>
      </c>
      <c r="G17" s="78">
        <v>14</v>
      </c>
      <c r="H17" s="76">
        <v>4.7138047138047139E-2</v>
      </c>
      <c r="I17" s="78">
        <v>0</v>
      </c>
      <c r="J17" s="76">
        <v>0</v>
      </c>
      <c r="K17" s="108">
        <v>191</v>
      </c>
      <c r="L17" s="111">
        <v>2.7004100098967906E-2</v>
      </c>
      <c r="M17" s="296" t="s">
        <v>140</v>
      </c>
    </row>
    <row r="18" spans="2:13" ht="20.100000000000001" customHeight="1" x14ac:dyDescent="0.25">
      <c r="B18" s="75" t="s">
        <v>19</v>
      </c>
      <c r="C18" s="78">
        <v>131</v>
      </c>
      <c r="D18" s="76">
        <v>6.4883605745418529E-2</v>
      </c>
      <c r="E18" s="78">
        <v>259</v>
      </c>
      <c r="F18" s="76">
        <v>5.4514838981267098E-2</v>
      </c>
      <c r="G18" s="78">
        <v>14</v>
      </c>
      <c r="H18" s="76">
        <v>4.7138047138047139E-2</v>
      </c>
      <c r="I18" s="78">
        <v>0</v>
      </c>
      <c r="J18" s="76">
        <v>0</v>
      </c>
      <c r="K18" s="108">
        <v>404</v>
      </c>
      <c r="L18" s="111">
        <v>5.7118620104623215E-2</v>
      </c>
      <c r="M18" s="296" t="s">
        <v>141</v>
      </c>
    </row>
    <row r="19" spans="2:13" ht="20.100000000000001" customHeight="1" x14ac:dyDescent="0.25">
      <c r="B19" s="75" t="s">
        <v>20</v>
      </c>
      <c r="C19" s="78">
        <v>78</v>
      </c>
      <c r="D19" s="76">
        <v>3.8632986627043092E-2</v>
      </c>
      <c r="E19" s="78">
        <v>236</v>
      </c>
      <c r="F19" s="76">
        <v>4.9673752894127551E-2</v>
      </c>
      <c r="G19" s="78">
        <v>12</v>
      </c>
      <c r="H19" s="76">
        <v>4.0404040404040407E-2</v>
      </c>
      <c r="I19" s="78">
        <v>0</v>
      </c>
      <c r="J19" s="76">
        <v>0</v>
      </c>
      <c r="K19" s="108">
        <v>326</v>
      </c>
      <c r="L19" s="111">
        <v>4.6090767708186063E-2</v>
      </c>
      <c r="M19" s="296" t="s">
        <v>142</v>
      </c>
    </row>
    <row r="20" spans="2:13" ht="20.100000000000001" customHeight="1" x14ac:dyDescent="0.25">
      <c r="B20" s="75" t="s">
        <v>21</v>
      </c>
      <c r="C20" s="78">
        <v>65</v>
      </c>
      <c r="D20" s="76">
        <v>3.2194155522535906E-2</v>
      </c>
      <c r="E20" s="78">
        <v>120</v>
      </c>
      <c r="F20" s="76">
        <v>2.5257840454641127E-2</v>
      </c>
      <c r="G20" s="78">
        <v>10</v>
      </c>
      <c r="H20" s="76">
        <v>3.3670033670033669E-2</v>
      </c>
      <c r="I20" s="78">
        <v>0</v>
      </c>
      <c r="J20" s="76">
        <v>0</v>
      </c>
      <c r="K20" s="108">
        <v>195</v>
      </c>
      <c r="L20" s="111">
        <v>2.756963099109289E-2</v>
      </c>
      <c r="M20" s="296" t="s">
        <v>143</v>
      </c>
    </row>
    <row r="21" spans="2:13" ht="20.100000000000001" customHeight="1" x14ac:dyDescent="0.25">
      <c r="B21" s="75" t="s">
        <v>22</v>
      </c>
      <c r="C21" s="78">
        <v>125</v>
      </c>
      <c r="D21" s="76">
        <v>6.1911837543338288E-2</v>
      </c>
      <c r="E21" s="78">
        <v>236</v>
      </c>
      <c r="F21" s="76">
        <v>4.9673752894127551E-2</v>
      </c>
      <c r="G21" s="78">
        <v>15</v>
      </c>
      <c r="H21" s="76">
        <v>5.0505050505050504E-2</v>
      </c>
      <c r="I21" s="78">
        <v>2</v>
      </c>
      <c r="J21" s="76">
        <v>0.33333333333333331</v>
      </c>
      <c r="K21" s="108">
        <v>378</v>
      </c>
      <c r="L21" s="111">
        <v>5.3442669305810833E-2</v>
      </c>
      <c r="M21" s="296" t="s">
        <v>144</v>
      </c>
    </row>
    <row r="22" spans="2:13" ht="20.100000000000001" customHeight="1" x14ac:dyDescent="0.25">
      <c r="B22" s="75" t="s">
        <v>23</v>
      </c>
      <c r="C22" s="78">
        <v>197</v>
      </c>
      <c r="D22" s="76">
        <v>9.7573055968301139E-2</v>
      </c>
      <c r="E22" s="78">
        <v>434</v>
      </c>
      <c r="F22" s="76">
        <v>9.1349189644285414E-2</v>
      </c>
      <c r="G22" s="78">
        <v>27</v>
      </c>
      <c r="H22" s="76">
        <v>9.0909090909090912E-2</v>
      </c>
      <c r="I22" s="78">
        <v>0</v>
      </c>
      <c r="J22" s="76">
        <v>0</v>
      </c>
      <c r="K22" s="108">
        <v>658</v>
      </c>
      <c r="L22" s="111">
        <v>9.3029831754559589E-2</v>
      </c>
      <c r="M22" s="296" t="s">
        <v>145</v>
      </c>
    </row>
    <row r="23" spans="2:13" ht="20.100000000000001" customHeight="1" x14ac:dyDescent="0.25">
      <c r="B23" s="75" t="s">
        <v>24</v>
      </c>
      <c r="C23" s="78">
        <v>149</v>
      </c>
      <c r="D23" s="76">
        <v>7.3798910351659239E-2</v>
      </c>
      <c r="E23" s="78">
        <v>303</v>
      </c>
      <c r="F23" s="76">
        <v>6.3776047147968848E-2</v>
      </c>
      <c r="G23" s="78">
        <v>19</v>
      </c>
      <c r="H23" s="76">
        <v>6.3973063973063973E-2</v>
      </c>
      <c r="I23" s="78">
        <v>0</v>
      </c>
      <c r="J23" s="76">
        <v>0</v>
      </c>
      <c r="K23" s="108">
        <v>471</v>
      </c>
      <c r="L23" s="111">
        <v>6.6591262547716676E-2</v>
      </c>
      <c r="M23" s="296" t="s">
        <v>146</v>
      </c>
    </row>
    <row r="24" spans="2:13" ht="20.100000000000001" customHeight="1" x14ac:dyDescent="0.25">
      <c r="B24" s="75" t="s">
        <v>25</v>
      </c>
      <c r="C24" s="78">
        <v>69</v>
      </c>
      <c r="D24" s="76">
        <v>3.4175334323922731E-2</v>
      </c>
      <c r="E24" s="78">
        <v>169</v>
      </c>
      <c r="F24" s="76">
        <v>3.5571458640286255E-2</v>
      </c>
      <c r="G24" s="78">
        <v>10</v>
      </c>
      <c r="H24" s="76">
        <v>3.3670033670033669E-2</v>
      </c>
      <c r="I24" s="78">
        <v>0</v>
      </c>
      <c r="J24" s="76">
        <v>0</v>
      </c>
      <c r="K24" s="108">
        <v>248</v>
      </c>
      <c r="L24" s="111">
        <v>3.5062915311748905E-2</v>
      </c>
      <c r="M24" s="296" t="s">
        <v>147</v>
      </c>
    </row>
    <row r="25" spans="2:13" ht="20.100000000000001" customHeight="1" x14ac:dyDescent="0.25">
      <c r="B25" s="75" t="s">
        <v>26</v>
      </c>
      <c r="C25" s="78">
        <v>28</v>
      </c>
      <c r="D25" s="76">
        <v>1.3868251609707775E-2</v>
      </c>
      <c r="E25" s="78">
        <v>76</v>
      </c>
      <c r="F25" s="76">
        <v>1.5996632287939381E-2</v>
      </c>
      <c r="G25" s="78">
        <v>1</v>
      </c>
      <c r="H25" s="76">
        <v>3.3670033670033669E-3</v>
      </c>
      <c r="I25" s="78">
        <v>0</v>
      </c>
      <c r="J25" s="76">
        <v>0</v>
      </c>
      <c r="K25" s="108">
        <v>105</v>
      </c>
      <c r="L25" s="111">
        <v>1.4845185918280787E-2</v>
      </c>
      <c r="M25" s="296" t="s">
        <v>148</v>
      </c>
    </row>
    <row r="26" spans="2:13" ht="20.100000000000001" customHeight="1" x14ac:dyDescent="0.25">
      <c r="B26" s="75" t="s">
        <v>27</v>
      </c>
      <c r="C26" s="78">
        <v>25</v>
      </c>
      <c r="D26" s="76">
        <v>1.2382367508667657E-2</v>
      </c>
      <c r="E26" s="78">
        <v>55</v>
      </c>
      <c r="F26" s="76">
        <v>1.1576510208377183E-2</v>
      </c>
      <c r="G26" s="78">
        <v>6</v>
      </c>
      <c r="H26" s="76">
        <v>2.0202020202020204E-2</v>
      </c>
      <c r="I26" s="78">
        <v>0</v>
      </c>
      <c r="J26" s="76">
        <v>0</v>
      </c>
      <c r="K26" s="108">
        <v>86</v>
      </c>
      <c r="L26" s="111">
        <v>1.215891418068712E-2</v>
      </c>
      <c r="M26" s="296" t="s">
        <v>149</v>
      </c>
    </row>
    <row r="27" spans="2:13" ht="20.100000000000001" customHeight="1" x14ac:dyDescent="0.25">
      <c r="B27" s="75" t="s">
        <v>28</v>
      </c>
      <c r="C27" s="78">
        <v>12</v>
      </c>
      <c r="D27" s="76">
        <v>5.9435364041604752E-3</v>
      </c>
      <c r="E27" s="78">
        <v>50</v>
      </c>
      <c r="F27" s="76">
        <v>1.0524100189433803E-2</v>
      </c>
      <c r="G27" s="78">
        <v>5</v>
      </c>
      <c r="H27" s="76">
        <v>1.6835016835016835E-2</v>
      </c>
      <c r="I27" s="78">
        <v>0</v>
      </c>
      <c r="J27" s="76">
        <v>0</v>
      </c>
      <c r="K27" s="108">
        <v>67</v>
      </c>
      <c r="L27" s="111">
        <v>9.4726424430934542E-3</v>
      </c>
      <c r="M27" s="296" t="s">
        <v>150</v>
      </c>
    </row>
    <row r="28" spans="2:13" ht="20.100000000000001" customHeight="1" x14ac:dyDescent="0.25">
      <c r="B28" s="75" t="s">
        <v>29</v>
      </c>
      <c r="C28" s="78">
        <v>9</v>
      </c>
      <c r="D28" s="76">
        <v>4.4576523031203564E-3</v>
      </c>
      <c r="E28" s="78">
        <v>44</v>
      </c>
      <c r="F28" s="76">
        <v>9.2612081667017478E-3</v>
      </c>
      <c r="G28" s="78">
        <v>3</v>
      </c>
      <c r="H28" s="76">
        <v>1.0101010101010102E-2</v>
      </c>
      <c r="I28" s="78">
        <v>0</v>
      </c>
      <c r="J28" s="76">
        <v>0</v>
      </c>
      <c r="K28" s="108">
        <v>56</v>
      </c>
      <c r="L28" s="111">
        <v>7.9174324897497532E-3</v>
      </c>
      <c r="M28" s="296" t="s">
        <v>151</v>
      </c>
    </row>
    <row r="29" spans="2:13" ht="20.100000000000001" customHeight="1" x14ac:dyDescent="0.25">
      <c r="B29" s="75" t="s">
        <v>30</v>
      </c>
      <c r="C29" s="78">
        <v>2</v>
      </c>
      <c r="D29" s="76">
        <v>9.9058940069341253E-4</v>
      </c>
      <c r="E29" s="78">
        <v>12</v>
      </c>
      <c r="F29" s="76">
        <v>2.5257840454641126E-3</v>
      </c>
      <c r="G29" s="78">
        <v>1</v>
      </c>
      <c r="H29" s="76">
        <v>3.3670033670033669E-3</v>
      </c>
      <c r="I29" s="78">
        <v>0</v>
      </c>
      <c r="J29" s="76">
        <v>0</v>
      </c>
      <c r="K29" s="108">
        <v>15</v>
      </c>
      <c r="L29" s="111">
        <v>2.1207408454686836E-3</v>
      </c>
      <c r="M29" s="296" t="s">
        <v>152</v>
      </c>
    </row>
    <row r="30" spans="2:13" ht="20.100000000000001" customHeight="1" thickBot="1" x14ac:dyDescent="0.3">
      <c r="B30" s="77" t="s">
        <v>31</v>
      </c>
      <c r="C30" s="79">
        <v>24</v>
      </c>
      <c r="D30" s="76">
        <v>1.188707280832095E-2</v>
      </c>
      <c r="E30" s="79">
        <v>31</v>
      </c>
      <c r="F30" s="70">
        <v>6.5249421174489583E-3</v>
      </c>
      <c r="G30" s="79">
        <v>1</v>
      </c>
      <c r="H30" s="70">
        <v>3.3670033670033669E-3</v>
      </c>
      <c r="I30" s="78">
        <v>0</v>
      </c>
      <c r="J30" s="70">
        <v>0</v>
      </c>
      <c r="K30" s="109">
        <v>56</v>
      </c>
      <c r="L30" s="112">
        <v>7.9174324897497532E-3</v>
      </c>
      <c r="M30" s="296" t="s">
        <v>31</v>
      </c>
    </row>
    <row r="31" spans="2:13" ht="20.100000000000001" customHeight="1" thickTop="1" thickBot="1" x14ac:dyDescent="0.3">
      <c r="B31" s="80" t="s">
        <v>32</v>
      </c>
      <c r="C31" s="72">
        <v>2019</v>
      </c>
      <c r="D31" s="71">
        <v>0.99999999999999978</v>
      </c>
      <c r="E31" s="72">
        <v>4751</v>
      </c>
      <c r="F31" s="73">
        <v>0.99999999999999989</v>
      </c>
      <c r="G31" s="72">
        <v>297</v>
      </c>
      <c r="H31" s="71">
        <v>1</v>
      </c>
      <c r="I31" s="72">
        <v>6</v>
      </c>
      <c r="J31" s="73">
        <v>1</v>
      </c>
      <c r="K31" s="110">
        <v>7073</v>
      </c>
      <c r="L31" s="107">
        <v>0.99999999999999989</v>
      </c>
      <c r="M31" s="297" t="s">
        <v>54</v>
      </c>
    </row>
    <row r="32" spans="2:13" ht="16.5" thickTop="1" thickBot="1" x14ac:dyDescent="0.3">
      <c r="B32" s="92"/>
      <c r="C32" s="93"/>
      <c r="D32" s="94"/>
      <c r="E32" s="93"/>
      <c r="F32" s="94"/>
      <c r="G32" s="93"/>
      <c r="H32" s="94"/>
      <c r="I32" s="93"/>
      <c r="J32" s="94"/>
      <c r="K32" s="94"/>
      <c r="L32" s="93"/>
    </row>
    <row r="33" spans="2:12" ht="15.75" thickTop="1" x14ac:dyDescent="0.25">
      <c r="B33" s="164" t="s">
        <v>36</v>
      </c>
      <c r="C33" s="165"/>
      <c r="D33" s="165"/>
      <c r="E33" s="126"/>
      <c r="F33" s="95"/>
      <c r="G33" s="95"/>
      <c r="H33" s="95"/>
      <c r="I33" s="95"/>
      <c r="J33" s="95"/>
      <c r="K33" s="95"/>
      <c r="L33" s="96"/>
    </row>
    <row r="34" spans="2:12" ht="15.75" thickBot="1" x14ac:dyDescent="0.3">
      <c r="B34" s="166" t="s">
        <v>200</v>
      </c>
      <c r="C34" s="167"/>
      <c r="D34" s="167"/>
      <c r="E34" s="127"/>
      <c r="F34" s="95"/>
      <c r="G34" s="95"/>
      <c r="H34" s="95"/>
      <c r="I34" s="95"/>
      <c r="J34" s="95"/>
      <c r="K34" s="95"/>
      <c r="L34" s="96"/>
    </row>
    <row r="35" spans="2:12" ht="15.75" thickTop="1" x14ac:dyDescent="0.25"/>
  </sheetData>
  <mergeCells count="8">
    <mergeCell ref="B2:L2"/>
    <mergeCell ref="K3:L4"/>
    <mergeCell ref="B3:B5"/>
    <mergeCell ref="C3:J3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B1:S26"/>
  <sheetViews>
    <sheetView topLeftCell="C2" zoomScale="80" zoomScaleNormal="80" workbookViewId="0">
      <selection activeCell="C7" sqref="C7:R22"/>
    </sheetView>
  </sheetViews>
  <sheetFormatPr defaultColWidth="9.140625" defaultRowHeight="15" x14ac:dyDescent="0.25"/>
  <cols>
    <col min="1" max="1" width="9.140625" style="81"/>
    <col min="2" max="2" width="30.7109375" style="81" customWidth="1"/>
    <col min="3" max="18" width="13.710937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5.15" customHeight="1" thickTop="1" thickBot="1" x14ac:dyDescent="0.3">
      <c r="B2" s="321" t="s">
        <v>329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5.15" customHeight="1" thickTop="1" thickBot="1" x14ac:dyDescent="0.3">
      <c r="B3" s="324" t="s">
        <v>106</v>
      </c>
      <c r="C3" s="328" t="s">
        <v>41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43" t="s">
        <v>32</v>
      </c>
    </row>
    <row r="4" spans="2:19" ht="25.15" customHeight="1" thickTop="1" thickBot="1" x14ac:dyDescent="0.3">
      <c r="B4" s="326"/>
      <c r="C4" s="355" t="s">
        <v>42</v>
      </c>
      <c r="D4" s="328"/>
      <c r="E4" s="328"/>
      <c r="F4" s="328"/>
      <c r="G4" s="329"/>
      <c r="H4" s="355" t="s">
        <v>43</v>
      </c>
      <c r="I4" s="328"/>
      <c r="J4" s="328"/>
      <c r="K4" s="328"/>
      <c r="L4" s="329"/>
      <c r="M4" s="355" t="s">
        <v>44</v>
      </c>
      <c r="N4" s="328"/>
      <c r="O4" s="328"/>
      <c r="P4" s="328"/>
      <c r="Q4" s="329"/>
      <c r="R4" s="344"/>
    </row>
    <row r="5" spans="2:19" ht="25.15" customHeight="1" thickTop="1" x14ac:dyDescent="0.25">
      <c r="B5" s="326"/>
      <c r="C5" s="394" t="s">
        <v>33</v>
      </c>
      <c r="D5" s="395"/>
      <c r="E5" s="395"/>
      <c r="F5" s="396"/>
      <c r="G5" s="324" t="s">
        <v>32</v>
      </c>
      <c r="H5" s="394" t="s">
        <v>33</v>
      </c>
      <c r="I5" s="395"/>
      <c r="J5" s="395"/>
      <c r="K5" s="396"/>
      <c r="L5" s="324" t="s">
        <v>32</v>
      </c>
      <c r="M5" s="394" t="s">
        <v>33</v>
      </c>
      <c r="N5" s="395"/>
      <c r="O5" s="395"/>
      <c r="P5" s="396"/>
      <c r="Q5" s="325" t="s">
        <v>32</v>
      </c>
      <c r="R5" s="344"/>
    </row>
    <row r="6" spans="2:19" ht="25.15" customHeight="1" thickBot="1" x14ac:dyDescent="0.3">
      <c r="B6" s="327"/>
      <c r="C6" s="275" t="s">
        <v>34</v>
      </c>
      <c r="D6" s="276" t="s">
        <v>201</v>
      </c>
      <c r="E6" s="276" t="s">
        <v>202</v>
      </c>
      <c r="F6" s="255" t="s">
        <v>35</v>
      </c>
      <c r="G6" s="327"/>
      <c r="H6" s="275" t="s">
        <v>34</v>
      </c>
      <c r="I6" s="276" t="s">
        <v>201</v>
      </c>
      <c r="J6" s="276" t="s">
        <v>202</v>
      </c>
      <c r="K6" s="255" t="s">
        <v>35</v>
      </c>
      <c r="L6" s="327"/>
      <c r="M6" s="275" t="s">
        <v>34</v>
      </c>
      <c r="N6" s="276" t="s">
        <v>201</v>
      </c>
      <c r="O6" s="276" t="s">
        <v>202</v>
      </c>
      <c r="P6" s="255" t="s">
        <v>35</v>
      </c>
      <c r="Q6" s="327"/>
      <c r="R6" s="345"/>
    </row>
    <row r="7" spans="2:19" ht="20.100000000000001" customHeight="1" thickTop="1" thickBot="1" x14ac:dyDescent="0.3">
      <c r="B7" s="219" t="s">
        <v>107</v>
      </c>
      <c r="C7" s="220">
        <v>9</v>
      </c>
      <c r="D7" s="222">
        <v>29</v>
      </c>
      <c r="E7" s="222">
        <v>1</v>
      </c>
      <c r="F7" s="235">
        <v>0</v>
      </c>
      <c r="G7" s="236">
        <v>39</v>
      </c>
      <c r="H7" s="220">
        <v>130</v>
      </c>
      <c r="I7" s="222">
        <v>414</v>
      </c>
      <c r="J7" s="222">
        <v>25</v>
      </c>
      <c r="K7" s="235">
        <v>0</v>
      </c>
      <c r="L7" s="236">
        <v>569</v>
      </c>
      <c r="M7" s="220">
        <v>79</v>
      </c>
      <c r="N7" s="222">
        <v>226</v>
      </c>
      <c r="O7" s="222">
        <v>26</v>
      </c>
      <c r="P7" s="235">
        <v>0</v>
      </c>
      <c r="Q7" s="236">
        <v>331</v>
      </c>
      <c r="R7" s="236">
        <v>939</v>
      </c>
      <c r="S7" s="296" t="s">
        <v>184</v>
      </c>
    </row>
    <row r="8" spans="2:19" ht="20.100000000000001" customHeight="1" thickTop="1" x14ac:dyDescent="0.25">
      <c r="B8" s="225" t="s">
        <v>108</v>
      </c>
      <c r="C8" s="114">
        <v>2</v>
      </c>
      <c r="D8" s="116">
        <v>35</v>
      </c>
      <c r="E8" s="116">
        <v>1</v>
      </c>
      <c r="F8" s="175">
        <v>0</v>
      </c>
      <c r="G8" s="182">
        <v>38</v>
      </c>
      <c r="H8" s="114">
        <v>101</v>
      </c>
      <c r="I8" s="116">
        <v>374</v>
      </c>
      <c r="J8" s="116">
        <v>8</v>
      </c>
      <c r="K8" s="175">
        <v>1</v>
      </c>
      <c r="L8" s="182">
        <v>484</v>
      </c>
      <c r="M8" s="114">
        <v>62</v>
      </c>
      <c r="N8" s="116">
        <v>196</v>
      </c>
      <c r="O8" s="116">
        <v>22</v>
      </c>
      <c r="P8" s="175">
        <v>0</v>
      </c>
      <c r="Q8" s="182">
        <v>280</v>
      </c>
      <c r="R8" s="182">
        <v>802</v>
      </c>
      <c r="S8" s="296" t="s">
        <v>185</v>
      </c>
    </row>
    <row r="9" spans="2:19" ht="20.100000000000001" customHeight="1" x14ac:dyDescent="0.25">
      <c r="B9" s="225" t="s">
        <v>109</v>
      </c>
      <c r="C9" s="114">
        <v>2</v>
      </c>
      <c r="D9" s="116">
        <v>16</v>
      </c>
      <c r="E9" s="116">
        <v>0</v>
      </c>
      <c r="F9" s="175">
        <v>0</v>
      </c>
      <c r="G9" s="182">
        <v>18</v>
      </c>
      <c r="H9" s="114">
        <v>32</v>
      </c>
      <c r="I9" s="116">
        <v>99</v>
      </c>
      <c r="J9" s="116">
        <v>6</v>
      </c>
      <c r="K9" s="175">
        <v>1</v>
      </c>
      <c r="L9" s="182">
        <v>138</v>
      </c>
      <c r="M9" s="114">
        <v>23</v>
      </c>
      <c r="N9" s="116">
        <v>79</v>
      </c>
      <c r="O9" s="116">
        <v>6</v>
      </c>
      <c r="P9" s="175">
        <v>0</v>
      </c>
      <c r="Q9" s="182">
        <v>108</v>
      </c>
      <c r="R9" s="182">
        <v>264</v>
      </c>
      <c r="S9" s="296" t="s">
        <v>186</v>
      </c>
    </row>
    <row r="10" spans="2:19" ht="20.100000000000001" customHeight="1" x14ac:dyDescent="0.25">
      <c r="B10" s="225" t="s">
        <v>110</v>
      </c>
      <c r="C10" s="114">
        <v>9</v>
      </c>
      <c r="D10" s="116">
        <v>35</v>
      </c>
      <c r="E10" s="116">
        <v>0</v>
      </c>
      <c r="F10" s="175">
        <v>0</v>
      </c>
      <c r="G10" s="182">
        <v>44</v>
      </c>
      <c r="H10" s="114">
        <v>103</v>
      </c>
      <c r="I10" s="116">
        <v>289</v>
      </c>
      <c r="J10" s="116">
        <v>17</v>
      </c>
      <c r="K10" s="175">
        <v>1</v>
      </c>
      <c r="L10" s="182">
        <v>410</v>
      </c>
      <c r="M10" s="114">
        <v>49</v>
      </c>
      <c r="N10" s="116">
        <v>176</v>
      </c>
      <c r="O10" s="116">
        <v>7</v>
      </c>
      <c r="P10" s="175">
        <v>0</v>
      </c>
      <c r="Q10" s="182">
        <v>232</v>
      </c>
      <c r="R10" s="182">
        <v>686</v>
      </c>
      <c r="S10" s="296" t="s">
        <v>187</v>
      </c>
    </row>
    <row r="11" spans="2:19" ht="20.100000000000001" customHeight="1" x14ac:dyDescent="0.25">
      <c r="B11" s="225" t="s">
        <v>111</v>
      </c>
      <c r="C11" s="114">
        <v>6</v>
      </c>
      <c r="D11" s="116">
        <v>20</v>
      </c>
      <c r="E11" s="116">
        <v>1</v>
      </c>
      <c r="F11" s="175">
        <v>0</v>
      </c>
      <c r="G11" s="182">
        <v>27</v>
      </c>
      <c r="H11" s="114">
        <v>52</v>
      </c>
      <c r="I11" s="116">
        <v>166</v>
      </c>
      <c r="J11" s="116">
        <v>6</v>
      </c>
      <c r="K11" s="175">
        <v>1</v>
      </c>
      <c r="L11" s="182">
        <v>225</v>
      </c>
      <c r="M11" s="114">
        <v>34</v>
      </c>
      <c r="N11" s="116">
        <v>106</v>
      </c>
      <c r="O11" s="116">
        <v>11</v>
      </c>
      <c r="P11" s="175">
        <v>0</v>
      </c>
      <c r="Q11" s="182">
        <v>151</v>
      </c>
      <c r="R11" s="182">
        <v>403</v>
      </c>
      <c r="S11" s="296" t="s">
        <v>188</v>
      </c>
    </row>
    <row r="12" spans="2:19" ht="20.100000000000001" customHeight="1" thickBot="1" x14ac:dyDescent="0.3">
      <c r="B12" s="225" t="s">
        <v>112</v>
      </c>
      <c r="C12" s="114">
        <v>9</v>
      </c>
      <c r="D12" s="116">
        <v>25</v>
      </c>
      <c r="E12" s="116">
        <v>0</v>
      </c>
      <c r="F12" s="175">
        <v>0</v>
      </c>
      <c r="G12" s="182">
        <v>34</v>
      </c>
      <c r="H12" s="114">
        <v>65</v>
      </c>
      <c r="I12" s="116">
        <v>171</v>
      </c>
      <c r="J12" s="116">
        <v>2</v>
      </c>
      <c r="K12" s="175">
        <v>0</v>
      </c>
      <c r="L12" s="182">
        <v>238</v>
      </c>
      <c r="M12" s="114">
        <v>44</v>
      </c>
      <c r="N12" s="116">
        <v>117</v>
      </c>
      <c r="O12" s="116">
        <v>3</v>
      </c>
      <c r="P12" s="175">
        <v>0</v>
      </c>
      <c r="Q12" s="182">
        <v>164</v>
      </c>
      <c r="R12" s="182">
        <v>436</v>
      </c>
      <c r="S12" s="296" t="s">
        <v>189</v>
      </c>
    </row>
    <row r="13" spans="2:19" ht="20.100000000000001" customHeight="1" thickTop="1" thickBot="1" x14ac:dyDescent="0.3">
      <c r="B13" s="219" t="s">
        <v>113</v>
      </c>
      <c r="C13" s="220">
        <v>28</v>
      </c>
      <c r="D13" s="222">
        <v>131</v>
      </c>
      <c r="E13" s="222">
        <v>2</v>
      </c>
      <c r="F13" s="235">
        <v>0</v>
      </c>
      <c r="G13" s="236">
        <v>161</v>
      </c>
      <c r="H13" s="220">
        <v>353</v>
      </c>
      <c r="I13" s="222">
        <v>1099</v>
      </c>
      <c r="J13" s="222">
        <v>39</v>
      </c>
      <c r="K13" s="235">
        <v>4</v>
      </c>
      <c r="L13" s="236">
        <v>1495</v>
      </c>
      <c r="M13" s="220">
        <v>212</v>
      </c>
      <c r="N13" s="222">
        <v>674</v>
      </c>
      <c r="O13" s="222">
        <v>49</v>
      </c>
      <c r="P13" s="235">
        <v>0</v>
      </c>
      <c r="Q13" s="236">
        <v>935</v>
      </c>
      <c r="R13" s="236">
        <v>2591</v>
      </c>
    </row>
    <row r="14" spans="2:19" ht="20.100000000000001" customHeight="1" thickTop="1" x14ac:dyDescent="0.25">
      <c r="B14" s="225" t="s">
        <v>114</v>
      </c>
      <c r="C14" s="114">
        <v>1</v>
      </c>
      <c r="D14" s="116">
        <v>4</v>
      </c>
      <c r="E14" s="116">
        <v>0</v>
      </c>
      <c r="F14" s="175">
        <v>0</v>
      </c>
      <c r="G14" s="182">
        <v>5</v>
      </c>
      <c r="H14" s="114">
        <v>11</v>
      </c>
      <c r="I14" s="116">
        <v>38</v>
      </c>
      <c r="J14" s="116">
        <v>3</v>
      </c>
      <c r="K14" s="175">
        <v>0</v>
      </c>
      <c r="L14" s="182">
        <v>52</v>
      </c>
      <c r="M14" s="114">
        <v>8</v>
      </c>
      <c r="N14" s="116">
        <v>28</v>
      </c>
      <c r="O14" s="116">
        <v>0</v>
      </c>
      <c r="P14" s="175">
        <v>0</v>
      </c>
      <c r="Q14" s="182">
        <v>36</v>
      </c>
      <c r="R14" s="182">
        <v>93</v>
      </c>
      <c r="S14" s="296" t="s">
        <v>190</v>
      </c>
    </row>
    <row r="15" spans="2:19" ht="20.100000000000001" customHeight="1" x14ac:dyDescent="0.25">
      <c r="B15" s="225" t="s">
        <v>115</v>
      </c>
      <c r="C15" s="114">
        <v>2</v>
      </c>
      <c r="D15" s="116">
        <v>29</v>
      </c>
      <c r="E15" s="116">
        <v>1</v>
      </c>
      <c r="F15" s="175">
        <v>0</v>
      </c>
      <c r="G15" s="182">
        <v>32</v>
      </c>
      <c r="H15" s="114">
        <v>53</v>
      </c>
      <c r="I15" s="116">
        <v>226</v>
      </c>
      <c r="J15" s="116">
        <v>23</v>
      </c>
      <c r="K15" s="175">
        <v>1</v>
      </c>
      <c r="L15" s="182">
        <v>303</v>
      </c>
      <c r="M15" s="114">
        <v>37</v>
      </c>
      <c r="N15" s="116">
        <v>118</v>
      </c>
      <c r="O15" s="116">
        <v>18</v>
      </c>
      <c r="P15" s="175">
        <v>0</v>
      </c>
      <c r="Q15" s="182">
        <v>173</v>
      </c>
      <c r="R15" s="182">
        <v>508</v>
      </c>
      <c r="S15" s="296" t="s">
        <v>191</v>
      </c>
    </row>
    <row r="16" spans="2:19" ht="20.100000000000001" customHeight="1" x14ac:dyDescent="0.25">
      <c r="B16" s="225" t="s">
        <v>116</v>
      </c>
      <c r="C16" s="114">
        <v>3</v>
      </c>
      <c r="D16" s="116">
        <v>19</v>
      </c>
      <c r="E16" s="116">
        <v>1</v>
      </c>
      <c r="F16" s="175">
        <v>0</v>
      </c>
      <c r="G16" s="182">
        <v>23</v>
      </c>
      <c r="H16" s="114">
        <v>51</v>
      </c>
      <c r="I16" s="116">
        <v>245</v>
      </c>
      <c r="J16" s="116">
        <v>10</v>
      </c>
      <c r="K16" s="175">
        <v>0</v>
      </c>
      <c r="L16" s="182">
        <v>306</v>
      </c>
      <c r="M16" s="114">
        <v>32</v>
      </c>
      <c r="N16" s="116">
        <v>103</v>
      </c>
      <c r="O16" s="116">
        <v>15</v>
      </c>
      <c r="P16" s="175">
        <v>0</v>
      </c>
      <c r="Q16" s="182">
        <v>150</v>
      </c>
      <c r="R16" s="182">
        <v>479</v>
      </c>
      <c r="S16" s="296" t="s">
        <v>192</v>
      </c>
    </row>
    <row r="17" spans="2:19" ht="20.100000000000001" customHeight="1" x14ac:dyDescent="0.25">
      <c r="B17" s="225" t="s">
        <v>117</v>
      </c>
      <c r="C17" s="114">
        <v>2</v>
      </c>
      <c r="D17" s="116">
        <v>3</v>
      </c>
      <c r="E17" s="116">
        <v>0</v>
      </c>
      <c r="F17" s="175">
        <v>0</v>
      </c>
      <c r="G17" s="182">
        <v>5</v>
      </c>
      <c r="H17" s="114">
        <v>8</v>
      </c>
      <c r="I17" s="116">
        <v>32</v>
      </c>
      <c r="J17" s="116">
        <v>5</v>
      </c>
      <c r="K17" s="175">
        <v>0</v>
      </c>
      <c r="L17" s="182">
        <v>45</v>
      </c>
      <c r="M17" s="114">
        <v>7</v>
      </c>
      <c r="N17" s="116">
        <v>15</v>
      </c>
      <c r="O17" s="116">
        <v>6</v>
      </c>
      <c r="P17" s="175">
        <v>0</v>
      </c>
      <c r="Q17" s="182">
        <v>28</v>
      </c>
      <c r="R17" s="182">
        <v>78</v>
      </c>
      <c r="S17" s="296" t="s">
        <v>193</v>
      </c>
    </row>
    <row r="18" spans="2:19" ht="20.100000000000001" customHeight="1" thickBot="1" x14ac:dyDescent="0.3">
      <c r="B18" s="225" t="s">
        <v>118</v>
      </c>
      <c r="C18" s="114">
        <v>1</v>
      </c>
      <c r="D18" s="116">
        <v>8</v>
      </c>
      <c r="E18" s="116">
        <v>0</v>
      </c>
      <c r="F18" s="175">
        <v>0</v>
      </c>
      <c r="G18" s="182">
        <v>9</v>
      </c>
      <c r="H18" s="114">
        <v>19</v>
      </c>
      <c r="I18" s="116">
        <v>85</v>
      </c>
      <c r="J18" s="116">
        <v>5</v>
      </c>
      <c r="K18" s="175">
        <v>0</v>
      </c>
      <c r="L18" s="182">
        <v>109</v>
      </c>
      <c r="M18" s="114">
        <v>16</v>
      </c>
      <c r="N18" s="116">
        <v>47</v>
      </c>
      <c r="O18" s="116">
        <v>2</v>
      </c>
      <c r="P18" s="175">
        <v>0</v>
      </c>
      <c r="Q18" s="182">
        <v>65</v>
      </c>
      <c r="R18" s="182">
        <v>183</v>
      </c>
      <c r="S18" s="296" t="s">
        <v>194</v>
      </c>
    </row>
    <row r="19" spans="2:19" ht="20.100000000000001" customHeight="1" thickTop="1" thickBot="1" x14ac:dyDescent="0.3">
      <c r="B19" s="219" t="s">
        <v>119</v>
      </c>
      <c r="C19" s="220">
        <v>9</v>
      </c>
      <c r="D19" s="222">
        <v>63</v>
      </c>
      <c r="E19" s="222">
        <v>2</v>
      </c>
      <c r="F19" s="235">
        <v>0</v>
      </c>
      <c r="G19" s="236">
        <v>74</v>
      </c>
      <c r="H19" s="220">
        <v>142</v>
      </c>
      <c r="I19" s="222">
        <v>626</v>
      </c>
      <c r="J19" s="222">
        <v>46</v>
      </c>
      <c r="K19" s="235">
        <v>1</v>
      </c>
      <c r="L19" s="236">
        <v>815</v>
      </c>
      <c r="M19" s="220">
        <v>100</v>
      </c>
      <c r="N19" s="222">
        <v>311</v>
      </c>
      <c r="O19" s="222">
        <v>41</v>
      </c>
      <c r="P19" s="235">
        <v>0</v>
      </c>
      <c r="Q19" s="236">
        <v>452</v>
      </c>
      <c r="R19" s="236">
        <v>1341</v>
      </c>
    </row>
    <row r="20" spans="2:19" ht="20.100000000000001" customHeight="1" thickTop="1" x14ac:dyDescent="0.25">
      <c r="B20" s="225" t="s">
        <v>120</v>
      </c>
      <c r="C20" s="114">
        <v>0</v>
      </c>
      <c r="D20" s="116">
        <v>2</v>
      </c>
      <c r="E20" s="116">
        <v>0</v>
      </c>
      <c r="F20" s="175">
        <v>0</v>
      </c>
      <c r="G20" s="182">
        <v>2</v>
      </c>
      <c r="H20" s="114">
        <v>0</v>
      </c>
      <c r="I20" s="116">
        <v>1</v>
      </c>
      <c r="J20" s="116">
        <v>0</v>
      </c>
      <c r="K20" s="175">
        <v>0</v>
      </c>
      <c r="L20" s="182">
        <v>1</v>
      </c>
      <c r="M20" s="114">
        <v>0</v>
      </c>
      <c r="N20" s="116">
        <v>3</v>
      </c>
      <c r="O20" s="116">
        <v>0</v>
      </c>
      <c r="P20" s="175">
        <v>0</v>
      </c>
      <c r="Q20" s="182">
        <v>3</v>
      </c>
      <c r="R20" s="182">
        <v>6</v>
      </c>
      <c r="S20" s="296" t="s">
        <v>195</v>
      </c>
    </row>
    <row r="21" spans="2:19" ht="20.100000000000001" customHeight="1" thickBot="1" x14ac:dyDescent="0.3">
      <c r="B21" s="225" t="s">
        <v>40</v>
      </c>
      <c r="C21" s="114">
        <v>53</v>
      </c>
      <c r="D21" s="116">
        <v>50</v>
      </c>
      <c r="E21" s="116">
        <v>0</v>
      </c>
      <c r="F21" s="175">
        <v>0</v>
      </c>
      <c r="G21" s="182">
        <v>103</v>
      </c>
      <c r="H21" s="114">
        <v>598</v>
      </c>
      <c r="I21" s="116">
        <v>729</v>
      </c>
      <c r="J21" s="116">
        <v>31</v>
      </c>
      <c r="K21" s="175">
        <v>1</v>
      </c>
      <c r="L21" s="182">
        <v>1359</v>
      </c>
      <c r="M21" s="114">
        <v>306</v>
      </c>
      <c r="N21" s="116">
        <v>393</v>
      </c>
      <c r="O21" s="116">
        <v>35</v>
      </c>
      <c r="P21" s="175">
        <v>0</v>
      </c>
      <c r="Q21" s="182">
        <v>734</v>
      </c>
      <c r="R21" s="182">
        <v>2196</v>
      </c>
      <c r="S21" s="296" t="s">
        <v>275</v>
      </c>
    </row>
    <row r="22" spans="2:19" ht="20.100000000000001" customHeight="1" thickTop="1" thickBot="1" x14ac:dyDescent="0.3">
      <c r="B22" s="237" t="s">
        <v>122</v>
      </c>
      <c r="C22" s="131">
        <v>99</v>
      </c>
      <c r="D22" s="133">
        <v>275</v>
      </c>
      <c r="E22" s="133">
        <v>5</v>
      </c>
      <c r="F22" s="177">
        <v>0</v>
      </c>
      <c r="G22" s="238">
        <v>379</v>
      </c>
      <c r="H22" s="131">
        <v>1223</v>
      </c>
      <c r="I22" s="133">
        <v>2869</v>
      </c>
      <c r="J22" s="133">
        <v>141</v>
      </c>
      <c r="K22" s="177">
        <v>6</v>
      </c>
      <c r="L22" s="238">
        <v>4239</v>
      </c>
      <c r="M22" s="131">
        <v>697</v>
      </c>
      <c r="N22" s="133">
        <v>1607</v>
      </c>
      <c r="O22" s="133">
        <v>151</v>
      </c>
      <c r="P22" s="177">
        <v>0</v>
      </c>
      <c r="Q22" s="238">
        <v>2455</v>
      </c>
      <c r="R22" s="238">
        <v>7073</v>
      </c>
      <c r="S22" s="297" t="s">
        <v>54</v>
      </c>
    </row>
    <row r="23" spans="2:19" ht="16.5" thickTop="1" thickBot="1" x14ac:dyDescent="0.3">
      <c r="B23" s="231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2:19" ht="15.75" thickTop="1" x14ac:dyDescent="0.25">
      <c r="B24" s="164" t="s">
        <v>36</v>
      </c>
      <c r="C24" s="165"/>
      <c r="D24" s="12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2:19" ht="15.75" thickBot="1" x14ac:dyDescent="0.3">
      <c r="B25" s="166" t="s">
        <v>200</v>
      </c>
      <c r="C25" s="167"/>
      <c r="D25" s="12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9" ht="15.75" thickTop="1" x14ac:dyDescent="0.2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B1:S27"/>
  <sheetViews>
    <sheetView topLeftCell="C3" zoomScale="80" zoomScaleNormal="80" workbookViewId="0">
      <selection activeCell="C7" sqref="C7:R22"/>
    </sheetView>
  </sheetViews>
  <sheetFormatPr defaultColWidth="9.140625" defaultRowHeight="15" x14ac:dyDescent="0.25"/>
  <cols>
    <col min="1" max="1" width="4.28515625" style="81" customWidth="1"/>
    <col min="2" max="2" width="30.7109375" style="81" customWidth="1"/>
    <col min="3" max="18" width="13.710937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4.95" customHeight="1" thickTop="1" thickBot="1" x14ac:dyDescent="0.3">
      <c r="B2" s="321" t="s">
        <v>330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4.95" customHeight="1" thickTop="1" thickBot="1" x14ac:dyDescent="0.3">
      <c r="B3" s="324" t="s">
        <v>106</v>
      </c>
      <c r="C3" s="328" t="s">
        <v>41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43" t="s">
        <v>32</v>
      </c>
    </row>
    <row r="4" spans="2:19" ht="24.95" customHeight="1" thickTop="1" thickBot="1" x14ac:dyDescent="0.3">
      <c r="B4" s="326"/>
      <c r="C4" s="355" t="s">
        <v>42</v>
      </c>
      <c r="D4" s="328"/>
      <c r="E4" s="328"/>
      <c r="F4" s="328"/>
      <c r="G4" s="329"/>
      <c r="H4" s="355" t="s">
        <v>43</v>
      </c>
      <c r="I4" s="328"/>
      <c r="J4" s="328"/>
      <c r="K4" s="328"/>
      <c r="L4" s="329"/>
      <c r="M4" s="355" t="s">
        <v>44</v>
      </c>
      <c r="N4" s="328"/>
      <c r="O4" s="328"/>
      <c r="P4" s="328"/>
      <c r="Q4" s="329"/>
      <c r="R4" s="344"/>
    </row>
    <row r="5" spans="2:19" ht="24.95" customHeight="1" thickTop="1" x14ac:dyDescent="0.25">
      <c r="B5" s="326"/>
      <c r="C5" s="394" t="s">
        <v>33</v>
      </c>
      <c r="D5" s="395"/>
      <c r="E5" s="395"/>
      <c r="F5" s="396"/>
      <c r="G5" s="324" t="s">
        <v>32</v>
      </c>
      <c r="H5" s="394" t="s">
        <v>33</v>
      </c>
      <c r="I5" s="395"/>
      <c r="J5" s="395"/>
      <c r="K5" s="396"/>
      <c r="L5" s="324" t="s">
        <v>32</v>
      </c>
      <c r="M5" s="394" t="s">
        <v>33</v>
      </c>
      <c r="N5" s="395"/>
      <c r="O5" s="395"/>
      <c r="P5" s="396"/>
      <c r="Q5" s="325" t="s">
        <v>32</v>
      </c>
      <c r="R5" s="344"/>
    </row>
    <row r="6" spans="2:19" ht="24.95" customHeight="1" thickBot="1" x14ac:dyDescent="0.3">
      <c r="B6" s="327"/>
      <c r="C6" s="275" t="s">
        <v>34</v>
      </c>
      <c r="D6" s="276" t="s">
        <v>201</v>
      </c>
      <c r="E6" s="276" t="s">
        <v>202</v>
      </c>
      <c r="F6" s="289" t="s">
        <v>35</v>
      </c>
      <c r="G6" s="327"/>
      <c r="H6" s="275" t="s">
        <v>34</v>
      </c>
      <c r="I6" s="276" t="s">
        <v>201</v>
      </c>
      <c r="J6" s="276" t="s">
        <v>202</v>
      </c>
      <c r="K6" s="255" t="s">
        <v>35</v>
      </c>
      <c r="L6" s="327"/>
      <c r="M6" s="275" t="s">
        <v>34</v>
      </c>
      <c r="N6" s="276" t="s">
        <v>201</v>
      </c>
      <c r="O6" s="276" t="s">
        <v>202</v>
      </c>
      <c r="P6" s="255" t="s">
        <v>35</v>
      </c>
      <c r="Q6" s="327"/>
      <c r="R6" s="345"/>
    </row>
    <row r="7" spans="2:19" ht="20.100000000000001" customHeight="1" thickTop="1" thickBot="1" x14ac:dyDescent="0.3">
      <c r="B7" s="219" t="s">
        <v>107</v>
      </c>
      <c r="C7" s="239">
        <v>9.0909090909090912E-2</v>
      </c>
      <c r="D7" s="284">
        <v>0.10545454545454545</v>
      </c>
      <c r="E7" s="284">
        <v>0.2</v>
      </c>
      <c r="F7" s="285">
        <v>0</v>
      </c>
      <c r="G7" s="239">
        <v>0.10290237467018469</v>
      </c>
      <c r="H7" s="239">
        <v>0.10629599345870809</v>
      </c>
      <c r="I7" s="284">
        <v>0.14430115022655979</v>
      </c>
      <c r="J7" s="284">
        <v>0.1773049645390071</v>
      </c>
      <c r="K7" s="285">
        <v>0</v>
      </c>
      <c r="L7" s="239">
        <v>0.13422977117244633</v>
      </c>
      <c r="M7" s="239">
        <v>0.1133428981348637</v>
      </c>
      <c r="N7" s="284">
        <v>0.14063472308649658</v>
      </c>
      <c r="O7" s="284">
        <v>0.17218543046357615</v>
      </c>
      <c r="P7" s="285">
        <v>0</v>
      </c>
      <c r="Q7" s="239">
        <v>0.13482688391038697</v>
      </c>
      <c r="R7" s="282">
        <v>0.1327583769263396</v>
      </c>
      <c r="S7" s="295" t="s">
        <v>184</v>
      </c>
    </row>
    <row r="8" spans="2:19" ht="20.100000000000001" customHeight="1" thickTop="1" x14ac:dyDescent="0.25">
      <c r="B8" s="225" t="s">
        <v>108</v>
      </c>
      <c r="C8" s="240">
        <v>2.0202020202020204E-2</v>
      </c>
      <c r="D8" s="286">
        <v>0.12727272727272726</v>
      </c>
      <c r="E8" s="286">
        <v>0.2</v>
      </c>
      <c r="F8" s="287">
        <v>0</v>
      </c>
      <c r="G8" s="240">
        <v>0.10026385224274406</v>
      </c>
      <c r="H8" s="240">
        <v>8.2583810302534755E-2</v>
      </c>
      <c r="I8" s="286">
        <v>0.13035901010805159</v>
      </c>
      <c r="J8" s="286">
        <v>5.6737588652482268E-2</v>
      </c>
      <c r="K8" s="287">
        <v>0.16666666666666666</v>
      </c>
      <c r="L8" s="240">
        <v>0.11417787213965558</v>
      </c>
      <c r="M8" s="240">
        <v>8.8952654232424683E-2</v>
      </c>
      <c r="N8" s="286">
        <v>0.12196639701306783</v>
      </c>
      <c r="O8" s="286">
        <v>0.14569536423841059</v>
      </c>
      <c r="P8" s="287">
        <v>0</v>
      </c>
      <c r="Q8" s="240">
        <v>0.11405295315682282</v>
      </c>
      <c r="R8" s="283">
        <v>0.11338894387105895</v>
      </c>
      <c r="S8" s="295" t="s">
        <v>185</v>
      </c>
    </row>
    <row r="9" spans="2:19" ht="20.100000000000001" customHeight="1" x14ac:dyDescent="0.25">
      <c r="B9" s="225" t="s">
        <v>109</v>
      </c>
      <c r="C9" s="240">
        <v>2.0202020202020204E-2</v>
      </c>
      <c r="D9" s="286">
        <v>5.8181818181818182E-2</v>
      </c>
      <c r="E9" s="286">
        <v>0</v>
      </c>
      <c r="F9" s="287">
        <v>0</v>
      </c>
      <c r="G9" s="240">
        <v>4.7493403693931395E-2</v>
      </c>
      <c r="H9" s="240">
        <v>2.616516762060507E-2</v>
      </c>
      <c r="I9" s="286">
        <v>3.4506796793307773E-2</v>
      </c>
      <c r="J9" s="286">
        <v>4.2553191489361701E-2</v>
      </c>
      <c r="K9" s="287">
        <v>0.16666666666666666</v>
      </c>
      <c r="L9" s="240">
        <v>3.2554847841472043E-2</v>
      </c>
      <c r="M9" s="240">
        <v>3.2998565279770443E-2</v>
      </c>
      <c r="N9" s="286">
        <v>4.9159925326695705E-2</v>
      </c>
      <c r="O9" s="286">
        <v>3.9735099337748346E-2</v>
      </c>
      <c r="P9" s="287">
        <v>0</v>
      </c>
      <c r="Q9" s="240">
        <v>4.3991853360488796E-2</v>
      </c>
      <c r="R9" s="283">
        <v>3.7325038880248837E-2</v>
      </c>
      <c r="S9" s="295" t="s">
        <v>186</v>
      </c>
    </row>
    <row r="10" spans="2:19" ht="20.100000000000001" customHeight="1" x14ac:dyDescent="0.25">
      <c r="B10" s="225" t="s">
        <v>110</v>
      </c>
      <c r="C10" s="240">
        <v>9.0909090909090912E-2</v>
      </c>
      <c r="D10" s="286">
        <v>0.12727272727272726</v>
      </c>
      <c r="E10" s="286">
        <v>0</v>
      </c>
      <c r="F10" s="287">
        <v>0</v>
      </c>
      <c r="G10" s="240">
        <v>0.11609498680738786</v>
      </c>
      <c r="H10" s="240">
        <v>8.4219133278822564E-2</v>
      </c>
      <c r="I10" s="286">
        <v>0.10073196235622169</v>
      </c>
      <c r="J10" s="286">
        <v>0.12056737588652482</v>
      </c>
      <c r="K10" s="287">
        <v>0.16666666666666666</v>
      </c>
      <c r="L10" s="240">
        <v>9.6720924746402454E-2</v>
      </c>
      <c r="M10" s="240">
        <v>7.0301291248206596E-2</v>
      </c>
      <c r="N10" s="286">
        <v>0.10952084629744867</v>
      </c>
      <c r="O10" s="286">
        <v>4.6357615894039736E-2</v>
      </c>
      <c r="P10" s="287">
        <v>0</v>
      </c>
      <c r="Q10" s="240">
        <v>9.4501018329938902E-2</v>
      </c>
      <c r="R10" s="283">
        <v>9.6988547999434474E-2</v>
      </c>
      <c r="S10" s="295" t="s">
        <v>187</v>
      </c>
    </row>
    <row r="11" spans="2:19" ht="20.100000000000001" customHeight="1" x14ac:dyDescent="0.25">
      <c r="B11" s="225" t="s">
        <v>111</v>
      </c>
      <c r="C11" s="240">
        <v>6.0606060606060608E-2</v>
      </c>
      <c r="D11" s="286">
        <v>7.2727272727272724E-2</v>
      </c>
      <c r="E11" s="286">
        <v>0.2</v>
      </c>
      <c r="F11" s="287">
        <v>0</v>
      </c>
      <c r="G11" s="240">
        <v>7.1240105540897103E-2</v>
      </c>
      <c r="H11" s="240">
        <v>4.2518397383483238E-2</v>
      </c>
      <c r="I11" s="286">
        <v>5.7859881491808991E-2</v>
      </c>
      <c r="J11" s="286">
        <v>4.2553191489361701E-2</v>
      </c>
      <c r="K11" s="287">
        <v>0.16666666666666666</v>
      </c>
      <c r="L11" s="240">
        <v>5.3078556263269641E-2</v>
      </c>
      <c r="M11" s="240">
        <v>4.878048780487805E-2</v>
      </c>
      <c r="N11" s="286">
        <v>6.5961418792781584E-2</v>
      </c>
      <c r="O11" s="286">
        <v>7.2847682119205295E-2</v>
      </c>
      <c r="P11" s="287">
        <v>0</v>
      </c>
      <c r="Q11" s="240">
        <v>6.15071283095723E-2</v>
      </c>
      <c r="R11" s="283">
        <v>5.6977237381591966E-2</v>
      </c>
      <c r="S11" s="295" t="s">
        <v>188</v>
      </c>
    </row>
    <row r="12" spans="2:19" ht="20.100000000000001" customHeight="1" thickBot="1" x14ac:dyDescent="0.3">
      <c r="B12" s="225" t="s">
        <v>112</v>
      </c>
      <c r="C12" s="240">
        <v>9.0909090909090912E-2</v>
      </c>
      <c r="D12" s="286">
        <v>9.0909090909090912E-2</v>
      </c>
      <c r="E12" s="286">
        <v>0</v>
      </c>
      <c r="F12" s="287">
        <v>0</v>
      </c>
      <c r="G12" s="240">
        <v>8.9709762532981532E-2</v>
      </c>
      <c r="H12" s="240">
        <v>5.3147996729354045E-2</v>
      </c>
      <c r="I12" s="286">
        <v>5.9602649006622516E-2</v>
      </c>
      <c r="J12" s="286">
        <v>1.4184397163120567E-2</v>
      </c>
      <c r="K12" s="287">
        <v>0</v>
      </c>
      <c r="L12" s="240">
        <v>5.6145317291814108E-2</v>
      </c>
      <c r="M12" s="240">
        <v>6.3127690100430414E-2</v>
      </c>
      <c r="N12" s="286">
        <v>7.2806471686372123E-2</v>
      </c>
      <c r="O12" s="286">
        <v>1.9867549668874173E-2</v>
      </c>
      <c r="P12" s="287">
        <v>0</v>
      </c>
      <c r="Q12" s="240">
        <v>6.6802443991853366E-2</v>
      </c>
      <c r="R12" s="283">
        <v>6.1642867241623073E-2</v>
      </c>
      <c r="S12" s="295" t="s">
        <v>189</v>
      </c>
    </row>
    <row r="13" spans="2:19" ht="20.100000000000001" customHeight="1" thickTop="1" thickBot="1" x14ac:dyDescent="0.3">
      <c r="B13" s="219" t="s">
        <v>113</v>
      </c>
      <c r="C13" s="239">
        <v>0.28282828282828282</v>
      </c>
      <c r="D13" s="284">
        <v>0.47636363636363638</v>
      </c>
      <c r="E13" s="284">
        <v>0.4</v>
      </c>
      <c r="F13" s="285">
        <v>0</v>
      </c>
      <c r="G13" s="239">
        <v>0.42480211081794195</v>
      </c>
      <c r="H13" s="239">
        <v>0.28863450531479967</v>
      </c>
      <c r="I13" s="284">
        <v>0.38306029975601252</v>
      </c>
      <c r="J13" s="284">
        <v>0.27659574468085107</v>
      </c>
      <c r="K13" s="285">
        <v>0.66666666666666663</v>
      </c>
      <c r="L13" s="239">
        <v>0.35267751828261384</v>
      </c>
      <c r="M13" s="239">
        <v>0.30416068866571017</v>
      </c>
      <c r="N13" s="284">
        <v>0.4194150591163659</v>
      </c>
      <c r="O13" s="284">
        <v>0.32450331125827814</v>
      </c>
      <c r="P13" s="285">
        <v>0</v>
      </c>
      <c r="Q13" s="239">
        <v>0.38085539714867617</v>
      </c>
      <c r="R13" s="282">
        <v>0.36632263537395732</v>
      </c>
    </row>
    <row r="14" spans="2:19" ht="20.100000000000001" customHeight="1" thickTop="1" x14ac:dyDescent="0.25">
      <c r="B14" s="225" t="s">
        <v>114</v>
      </c>
      <c r="C14" s="240">
        <v>1.0101010101010102E-2</v>
      </c>
      <c r="D14" s="286">
        <v>1.4545454545454545E-2</v>
      </c>
      <c r="E14" s="286">
        <v>0</v>
      </c>
      <c r="F14" s="287">
        <v>0</v>
      </c>
      <c r="G14" s="240">
        <v>1.3192612137203167E-2</v>
      </c>
      <c r="H14" s="240">
        <v>8.9942763695829934E-3</v>
      </c>
      <c r="I14" s="286">
        <v>1.3245033112582781E-2</v>
      </c>
      <c r="J14" s="286">
        <v>2.1276595744680851E-2</v>
      </c>
      <c r="K14" s="287">
        <v>0</v>
      </c>
      <c r="L14" s="240">
        <v>1.2267044114177872E-2</v>
      </c>
      <c r="M14" s="240">
        <v>1.1477761836441894E-2</v>
      </c>
      <c r="N14" s="286">
        <v>1.7423771001866834E-2</v>
      </c>
      <c r="O14" s="286">
        <v>0</v>
      </c>
      <c r="P14" s="287">
        <v>0</v>
      </c>
      <c r="Q14" s="240">
        <v>1.4663951120162933E-2</v>
      </c>
      <c r="R14" s="283">
        <v>1.3148593241905839E-2</v>
      </c>
      <c r="S14" s="295" t="s">
        <v>190</v>
      </c>
    </row>
    <row r="15" spans="2:19" ht="20.100000000000001" customHeight="1" x14ac:dyDescent="0.25">
      <c r="B15" s="225" t="s">
        <v>115</v>
      </c>
      <c r="C15" s="240">
        <v>2.0202020202020204E-2</v>
      </c>
      <c r="D15" s="286">
        <v>0.10545454545454545</v>
      </c>
      <c r="E15" s="286">
        <v>0.2</v>
      </c>
      <c r="F15" s="287">
        <v>0</v>
      </c>
      <c r="G15" s="240">
        <v>8.4432717678100261E-2</v>
      </c>
      <c r="H15" s="240">
        <v>4.3336058871627149E-2</v>
      </c>
      <c r="I15" s="286">
        <v>7.8773091669571277E-2</v>
      </c>
      <c r="J15" s="286">
        <v>0.16312056737588654</v>
      </c>
      <c r="K15" s="287">
        <v>0.16666666666666666</v>
      </c>
      <c r="L15" s="240">
        <v>7.1479122434536441E-2</v>
      </c>
      <c r="M15" s="240">
        <v>5.308464849354376E-2</v>
      </c>
      <c r="N15" s="286">
        <v>7.3428749222153075E-2</v>
      </c>
      <c r="O15" s="286">
        <v>0.11920529801324503</v>
      </c>
      <c r="P15" s="287">
        <v>0</v>
      </c>
      <c r="Q15" s="240">
        <v>7.0468431771894088E-2</v>
      </c>
      <c r="R15" s="283">
        <v>7.1822423299872762E-2</v>
      </c>
      <c r="S15" s="295" t="s">
        <v>191</v>
      </c>
    </row>
    <row r="16" spans="2:19" ht="20.100000000000001" customHeight="1" x14ac:dyDescent="0.25">
      <c r="B16" s="225" t="s">
        <v>116</v>
      </c>
      <c r="C16" s="240">
        <v>3.0303030303030304E-2</v>
      </c>
      <c r="D16" s="286">
        <v>6.9090909090909092E-2</v>
      </c>
      <c r="E16" s="286">
        <v>0.2</v>
      </c>
      <c r="F16" s="287">
        <v>0</v>
      </c>
      <c r="G16" s="240">
        <v>6.0686015831134567E-2</v>
      </c>
      <c r="H16" s="240">
        <v>4.1700735895339326E-2</v>
      </c>
      <c r="I16" s="286">
        <v>8.5395608225862674E-2</v>
      </c>
      <c r="J16" s="286">
        <v>7.0921985815602842E-2</v>
      </c>
      <c r="K16" s="287">
        <v>0</v>
      </c>
      <c r="L16" s="240">
        <v>7.2186836518046707E-2</v>
      </c>
      <c r="M16" s="240">
        <v>4.5911047345767578E-2</v>
      </c>
      <c r="N16" s="286">
        <v>6.4094586185438701E-2</v>
      </c>
      <c r="O16" s="286">
        <v>9.9337748344370855E-2</v>
      </c>
      <c r="P16" s="287">
        <v>0</v>
      </c>
      <c r="Q16" s="240">
        <v>6.1099796334012219E-2</v>
      </c>
      <c r="R16" s="283">
        <v>6.7722324331966635E-2</v>
      </c>
      <c r="S16" s="295" t="s">
        <v>192</v>
      </c>
    </row>
    <row r="17" spans="2:19" ht="20.100000000000001" customHeight="1" x14ac:dyDescent="0.25">
      <c r="B17" s="225" t="s">
        <v>117</v>
      </c>
      <c r="C17" s="240">
        <v>2.0202020202020204E-2</v>
      </c>
      <c r="D17" s="286">
        <v>1.090909090909091E-2</v>
      </c>
      <c r="E17" s="286">
        <v>0</v>
      </c>
      <c r="F17" s="287">
        <v>0</v>
      </c>
      <c r="G17" s="240">
        <v>1.3192612137203167E-2</v>
      </c>
      <c r="H17" s="240">
        <v>6.5412919051512676E-3</v>
      </c>
      <c r="I17" s="286">
        <v>1.1153712094806553E-2</v>
      </c>
      <c r="J17" s="286">
        <v>3.5460992907801421E-2</v>
      </c>
      <c r="K17" s="287">
        <v>0</v>
      </c>
      <c r="L17" s="240">
        <v>1.0615711252653927E-2</v>
      </c>
      <c r="M17" s="240">
        <v>1.0043041606886656E-2</v>
      </c>
      <c r="N17" s="286">
        <v>9.3341630367143741E-3</v>
      </c>
      <c r="O17" s="286">
        <v>3.9735099337748346E-2</v>
      </c>
      <c r="P17" s="287">
        <v>0</v>
      </c>
      <c r="Q17" s="240">
        <v>1.1405295315682282E-2</v>
      </c>
      <c r="R17" s="283">
        <v>1.1027852396437155E-2</v>
      </c>
      <c r="S17" s="295" t="s">
        <v>193</v>
      </c>
    </row>
    <row r="18" spans="2:19" ht="20.100000000000001" customHeight="1" thickBot="1" x14ac:dyDescent="0.3">
      <c r="B18" s="225" t="s">
        <v>118</v>
      </c>
      <c r="C18" s="240">
        <v>1.0101010101010102E-2</v>
      </c>
      <c r="D18" s="286">
        <v>2.9090909090909091E-2</v>
      </c>
      <c r="E18" s="286">
        <v>0</v>
      </c>
      <c r="F18" s="287">
        <v>0</v>
      </c>
      <c r="G18" s="240">
        <v>2.3746701846965697E-2</v>
      </c>
      <c r="H18" s="240">
        <v>1.5535568274734259E-2</v>
      </c>
      <c r="I18" s="286">
        <v>2.9627047751829907E-2</v>
      </c>
      <c r="J18" s="286">
        <v>3.5460992907801421E-2</v>
      </c>
      <c r="K18" s="287">
        <v>0</v>
      </c>
      <c r="L18" s="240">
        <v>2.5713611700872847E-2</v>
      </c>
      <c r="M18" s="240">
        <v>2.2955523672883789E-2</v>
      </c>
      <c r="N18" s="286">
        <v>2.924704418170504E-2</v>
      </c>
      <c r="O18" s="286">
        <v>1.3245033112582781E-2</v>
      </c>
      <c r="P18" s="287">
        <v>0</v>
      </c>
      <c r="Q18" s="240">
        <v>2.6476578411405296E-2</v>
      </c>
      <c r="R18" s="283">
        <v>2.587303831471794E-2</v>
      </c>
      <c r="S18" s="295" t="s">
        <v>194</v>
      </c>
    </row>
    <row r="19" spans="2:19" ht="20.100000000000001" customHeight="1" thickTop="1" thickBot="1" x14ac:dyDescent="0.3">
      <c r="B19" s="219" t="s">
        <v>119</v>
      </c>
      <c r="C19" s="239">
        <v>9.0909090909090912E-2</v>
      </c>
      <c r="D19" s="284">
        <v>0.2290909090909091</v>
      </c>
      <c r="E19" s="284">
        <v>0.4</v>
      </c>
      <c r="F19" s="285">
        <v>0</v>
      </c>
      <c r="G19" s="239">
        <v>0.19525065963060687</v>
      </c>
      <c r="H19" s="239">
        <v>0.116107931316435</v>
      </c>
      <c r="I19" s="284">
        <v>0.2181944928546532</v>
      </c>
      <c r="J19" s="284">
        <v>0.32624113475177308</v>
      </c>
      <c r="K19" s="285">
        <v>0.16666666666666666</v>
      </c>
      <c r="L19" s="239">
        <v>0.19226232602028781</v>
      </c>
      <c r="M19" s="239">
        <v>0.14347202295552366</v>
      </c>
      <c r="N19" s="284">
        <v>0.19352831362787803</v>
      </c>
      <c r="O19" s="284">
        <v>0.27152317880794702</v>
      </c>
      <c r="P19" s="285">
        <v>0</v>
      </c>
      <c r="Q19" s="239">
        <v>0.18411405295315683</v>
      </c>
      <c r="R19" s="282">
        <v>0.18959423158490032</v>
      </c>
    </row>
    <row r="20" spans="2:19" ht="20.100000000000001" customHeight="1" thickTop="1" x14ac:dyDescent="0.25">
      <c r="B20" s="225" t="s">
        <v>120</v>
      </c>
      <c r="C20" s="240">
        <v>0</v>
      </c>
      <c r="D20" s="286">
        <v>7.2727272727272727E-3</v>
      </c>
      <c r="E20" s="286">
        <v>0</v>
      </c>
      <c r="F20" s="287">
        <v>0</v>
      </c>
      <c r="G20" s="240">
        <v>5.2770448548812663E-3</v>
      </c>
      <c r="H20" s="240">
        <v>0</v>
      </c>
      <c r="I20" s="286">
        <v>3.4855350296270478E-4</v>
      </c>
      <c r="J20" s="286">
        <v>0</v>
      </c>
      <c r="K20" s="287">
        <v>0</v>
      </c>
      <c r="L20" s="240">
        <v>2.3590469450342062E-4</v>
      </c>
      <c r="M20" s="240">
        <v>0</v>
      </c>
      <c r="N20" s="286">
        <v>1.8668326073428749E-3</v>
      </c>
      <c r="O20" s="286">
        <v>0</v>
      </c>
      <c r="P20" s="287">
        <v>0</v>
      </c>
      <c r="Q20" s="240">
        <v>1.2219959266802445E-3</v>
      </c>
      <c r="R20" s="283">
        <v>8.4829633818747348E-4</v>
      </c>
      <c r="S20" s="295" t="s">
        <v>195</v>
      </c>
    </row>
    <row r="21" spans="2:19" ht="20.100000000000001" customHeight="1" thickBot="1" x14ac:dyDescent="0.3">
      <c r="B21" s="225" t="s">
        <v>40</v>
      </c>
      <c r="C21" s="240">
        <v>0.53535353535353536</v>
      </c>
      <c r="D21" s="286">
        <v>0.18181818181818182</v>
      </c>
      <c r="E21" s="286">
        <v>0</v>
      </c>
      <c r="F21" s="287">
        <v>0</v>
      </c>
      <c r="G21" s="240">
        <v>0.27176781002638523</v>
      </c>
      <c r="H21" s="240">
        <v>0.48896156991005724</v>
      </c>
      <c r="I21" s="286">
        <v>0.25409550365981176</v>
      </c>
      <c r="J21" s="286">
        <v>0.21985815602836881</v>
      </c>
      <c r="K21" s="287">
        <v>0.16666666666666666</v>
      </c>
      <c r="L21" s="240">
        <v>0.3205944798301486</v>
      </c>
      <c r="M21" s="240">
        <v>0.43902439024390244</v>
      </c>
      <c r="N21" s="286">
        <v>0.24455507156191661</v>
      </c>
      <c r="O21" s="286">
        <v>0.23178807947019867</v>
      </c>
      <c r="P21" s="287">
        <v>0</v>
      </c>
      <c r="Q21" s="240">
        <v>0.29898167006109977</v>
      </c>
      <c r="R21" s="283">
        <v>0.31047645977661531</v>
      </c>
      <c r="S21" s="295" t="s">
        <v>275</v>
      </c>
    </row>
    <row r="22" spans="2:19" ht="20.100000000000001" customHeight="1" thickTop="1" thickBot="1" x14ac:dyDescent="0.3">
      <c r="B22" s="237" t="s">
        <v>32</v>
      </c>
      <c r="C22" s="155">
        <v>1</v>
      </c>
      <c r="D22" s="156">
        <v>1</v>
      </c>
      <c r="E22" s="156">
        <v>1</v>
      </c>
      <c r="F22" s="288">
        <v>0</v>
      </c>
      <c r="G22" s="158">
        <v>1</v>
      </c>
      <c r="H22" s="155">
        <v>1</v>
      </c>
      <c r="I22" s="156">
        <v>1</v>
      </c>
      <c r="J22" s="156">
        <v>1</v>
      </c>
      <c r="K22" s="288">
        <v>0.99999999999999989</v>
      </c>
      <c r="L22" s="158">
        <v>1</v>
      </c>
      <c r="M22" s="155">
        <v>1</v>
      </c>
      <c r="N22" s="156">
        <v>1</v>
      </c>
      <c r="O22" s="156">
        <v>0.99999999999999989</v>
      </c>
      <c r="P22" s="288">
        <v>0</v>
      </c>
      <c r="Q22" s="158">
        <v>1</v>
      </c>
      <c r="R22" s="158">
        <v>1</v>
      </c>
      <c r="S22" s="295" t="s">
        <v>54</v>
      </c>
    </row>
    <row r="23" spans="2:19" ht="16.5" thickTop="1" thickBot="1" x14ac:dyDescent="0.3">
      <c r="B23" s="231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2:19" ht="15.75" thickTop="1" x14ac:dyDescent="0.25">
      <c r="B24" s="164" t="s">
        <v>36</v>
      </c>
      <c r="C24" s="165"/>
      <c r="D24" s="12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</row>
    <row r="25" spans="2:19" ht="15.75" thickBot="1" x14ac:dyDescent="0.3">
      <c r="B25" s="166" t="s">
        <v>200</v>
      </c>
      <c r="C25" s="167"/>
      <c r="D25" s="127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2:19" ht="15.75" thickTop="1" x14ac:dyDescent="0.2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2:19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B1:Q24"/>
  <sheetViews>
    <sheetView zoomScale="80" zoomScaleNormal="80" workbookViewId="0">
      <selection activeCell="C6" sqref="C6:P21"/>
    </sheetView>
  </sheetViews>
  <sheetFormatPr defaultColWidth="9.140625" defaultRowHeight="15" x14ac:dyDescent="0.25"/>
  <cols>
    <col min="1" max="1" width="3.7109375" style="81" customWidth="1"/>
    <col min="2" max="2" width="30.42578125" style="81" customWidth="1"/>
    <col min="3" max="16" width="13.7109375" style="81" customWidth="1"/>
    <col min="17" max="17" width="15.28515625" style="295" customWidth="1"/>
    <col min="18" max="19" width="15.28515625" style="81" customWidth="1"/>
    <col min="20" max="16384" width="9.140625" style="81"/>
  </cols>
  <sheetData>
    <row r="1" spans="2:17" ht="15.75" thickBot="1" x14ac:dyDescent="0.3"/>
    <row r="2" spans="2:17" ht="25.35" customHeight="1" thickTop="1" thickBot="1" x14ac:dyDescent="0.3">
      <c r="B2" s="321" t="s">
        <v>331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3"/>
    </row>
    <row r="3" spans="2:17" ht="25.35" customHeight="1" thickTop="1" thickBot="1" x14ac:dyDescent="0.3">
      <c r="B3" s="324" t="s">
        <v>106</v>
      </c>
      <c r="C3" s="328" t="s">
        <v>204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9"/>
    </row>
    <row r="4" spans="2:17" ht="25.35" customHeight="1" thickTop="1" x14ac:dyDescent="0.25">
      <c r="B4" s="326"/>
      <c r="C4" s="351" t="s">
        <v>205</v>
      </c>
      <c r="D4" s="352"/>
      <c r="E4" s="353" t="s">
        <v>206</v>
      </c>
      <c r="F4" s="352"/>
      <c r="G4" s="353" t="s">
        <v>207</v>
      </c>
      <c r="H4" s="352"/>
      <c r="I4" s="353" t="s">
        <v>208</v>
      </c>
      <c r="J4" s="352"/>
      <c r="K4" s="353" t="s">
        <v>209</v>
      </c>
      <c r="L4" s="352"/>
      <c r="M4" s="354" t="s">
        <v>210</v>
      </c>
      <c r="N4" s="354"/>
      <c r="O4" s="330" t="s">
        <v>32</v>
      </c>
      <c r="P4" s="331"/>
    </row>
    <row r="5" spans="2:17" ht="25.35" customHeight="1" thickBot="1" x14ac:dyDescent="0.3">
      <c r="B5" s="327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7" t="s">
        <v>6</v>
      </c>
      <c r="K5" s="268" t="s">
        <v>5</v>
      </c>
      <c r="L5" s="267" t="s">
        <v>6</v>
      </c>
      <c r="M5" s="268" t="s">
        <v>5</v>
      </c>
      <c r="N5" s="269" t="s">
        <v>6</v>
      </c>
      <c r="O5" s="266" t="s">
        <v>5</v>
      </c>
      <c r="P5" s="270" t="s">
        <v>6</v>
      </c>
    </row>
    <row r="6" spans="2:17" ht="20.100000000000001" customHeight="1" thickTop="1" thickBot="1" x14ac:dyDescent="0.3">
      <c r="B6" s="219" t="s">
        <v>107</v>
      </c>
      <c r="C6" s="220">
        <v>24</v>
      </c>
      <c r="D6" s="221">
        <v>0.11764705882352941</v>
      </c>
      <c r="E6" s="222">
        <v>424</v>
      </c>
      <c r="F6" s="221">
        <v>0.11521739130434783</v>
      </c>
      <c r="G6" s="222">
        <v>117</v>
      </c>
      <c r="H6" s="221">
        <v>0.15019255455712452</v>
      </c>
      <c r="I6" s="222">
        <v>304</v>
      </c>
      <c r="J6" s="221">
        <v>0.18469015795868773</v>
      </c>
      <c r="K6" s="222">
        <v>11</v>
      </c>
      <c r="L6" s="221">
        <v>0.2558139534883721</v>
      </c>
      <c r="M6" s="222">
        <v>59</v>
      </c>
      <c r="N6" s="223">
        <v>8.1830790568654652E-2</v>
      </c>
      <c r="O6" s="220">
        <v>939</v>
      </c>
      <c r="P6" s="232">
        <v>0.1327583769263396</v>
      </c>
      <c r="Q6" s="296" t="s">
        <v>184</v>
      </c>
    </row>
    <row r="7" spans="2:17" ht="20.100000000000001" customHeight="1" thickTop="1" x14ac:dyDescent="0.25">
      <c r="B7" s="225" t="s">
        <v>108</v>
      </c>
      <c r="C7" s="114">
        <v>41</v>
      </c>
      <c r="D7" s="120">
        <v>0.20098039215686275</v>
      </c>
      <c r="E7" s="116">
        <v>299</v>
      </c>
      <c r="F7" s="120">
        <v>8.1250000000000003E-2</v>
      </c>
      <c r="G7" s="116">
        <v>171</v>
      </c>
      <c r="H7" s="120">
        <v>0.21951219512195122</v>
      </c>
      <c r="I7" s="116">
        <v>236</v>
      </c>
      <c r="J7" s="120">
        <v>0.1433778857837181</v>
      </c>
      <c r="K7" s="241">
        <v>7</v>
      </c>
      <c r="L7" s="120">
        <v>0.16279069767441862</v>
      </c>
      <c r="M7" s="116">
        <v>48</v>
      </c>
      <c r="N7" s="117">
        <v>6.6574202496532592E-2</v>
      </c>
      <c r="O7" s="114">
        <v>802</v>
      </c>
      <c r="P7" s="121">
        <v>0.11338894387105895</v>
      </c>
      <c r="Q7" s="296" t="s">
        <v>185</v>
      </c>
    </row>
    <row r="8" spans="2:17" ht="20.100000000000001" customHeight="1" x14ac:dyDescent="0.25">
      <c r="B8" s="225" t="s">
        <v>109</v>
      </c>
      <c r="C8" s="114">
        <v>7</v>
      </c>
      <c r="D8" s="120">
        <v>3.4313725490196081E-2</v>
      </c>
      <c r="E8" s="116">
        <v>108</v>
      </c>
      <c r="F8" s="120">
        <v>2.9347826086956522E-2</v>
      </c>
      <c r="G8" s="116">
        <v>39</v>
      </c>
      <c r="H8" s="120">
        <v>5.0064184852374842E-2</v>
      </c>
      <c r="I8" s="116">
        <v>99</v>
      </c>
      <c r="J8" s="120">
        <v>6.0145808019441069E-2</v>
      </c>
      <c r="K8" s="241">
        <v>5</v>
      </c>
      <c r="L8" s="120">
        <v>0.11627906976744186</v>
      </c>
      <c r="M8" s="116">
        <v>6</v>
      </c>
      <c r="N8" s="117">
        <v>8.321775312066574E-3</v>
      </c>
      <c r="O8" s="114">
        <v>264</v>
      </c>
      <c r="P8" s="121">
        <v>3.7325038880248837E-2</v>
      </c>
      <c r="Q8" s="296" t="s">
        <v>186</v>
      </c>
    </row>
    <row r="9" spans="2:17" ht="20.100000000000001" customHeight="1" x14ac:dyDescent="0.25">
      <c r="B9" s="225" t="s">
        <v>110</v>
      </c>
      <c r="C9" s="114">
        <v>35</v>
      </c>
      <c r="D9" s="120">
        <v>0.17156862745098039</v>
      </c>
      <c r="E9" s="116">
        <v>309</v>
      </c>
      <c r="F9" s="120">
        <v>8.3967391304347827E-2</v>
      </c>
      <c r="G9" s="116">
        <v>117</v>
      </c>
      <c r="H9" s="120">
        <v>0.15019255455712452</v>
      </c>
      <c r="I9" s="116">
        <v>194</v>
      </c>
      <c r="J9" s="120">
        <v>0.11786148238153099</v>
      </c>
      <c r="K9" s="241">
        <v>2</v>
      </c>
      <c r="L9" s="120">
        <v>4.6511627906976744E-2</v>
      </c>
      <c r="M9" s="116">
        <v>29</v>
      </c>
      <c r="N9" s="117">
        <v>4.0221914008321778E-2</v>
      </c>
      <c r="O9" s="114">
        <v>686</v>
      </c>
      <c r="P9" s="121">
        <v>9.6988547999434474E-2</v>
      </c>
      <c r="Q9" s="296" t="s">
        <v>187</v>
      </c>
    </row>
    <row r="10" spans="2:17" ht="20.100000000000001" customHeight="1" x14ac:dyDescent="0.25">
      <c r="B10" s="225" t="s">
        <v>111</v>
      </c>
      <c r="C10" s="114">
        <v>16</v>
      </c>
      <c r="D10" s="120">
        <v>7.8431372549019607E-2</v>
      </c>
      <c r="E10" s="116">
        <v>188</v>
      </c>
      <c r="F10" s="120">
        <v>5.1086956521739134E-2</v>
      </c>
      <c r="G10" s="116">
        <v>65</v>
      </c>
      <c r="H10" s="120">
        <v>8.3440308087291401E-2</v>
      </c>
      <c r="I10" s="116">
        <v>115</v>
      </c>
      <c r="J10" s="120">
        <v>6.9866342648845683E-2</v>
      </c>
      <c r="K10" s="241">
        <v>4</v>
      </c>
      <c r="L10" s="120">
        <v>9.3023255813953487E-2</v>
      </c>
      <c r="M10" s="116">
        <v>15</v>
      </c>
      <c r="N10" s="117">
        <v>2.0804438280166437E-2</v>
      </c>
      <c r="O10" s="114">
        <v>403</v>
      </c>
      <c r="P10" s="121">
        <v>5.6977237381591966E-2</v>
      </c>
      <c r="Q10" s="296" t="s">
        <v>188</v>
      </c>
    </row>
    <row r="11" spans="2:17" ht="20.100000000000001" customHeight="1" thickBot="1" x14ac:dyDescent="0.3">
      <c r="B11" s="225" t="s">
        <v>112</v>
      </c>
      <c r="C11" s="114">
        <v>18</v>
      </c>
      <c r="D11" s="120">
        <v>8.8235294117647065E-2</v>
      </c>
      <c r="E11" s="116">
        <v>162</v>
      </c>
      <c r="F11" s="120">
        <v>4.4021739130434785E-2</v>
      </c>
      <c r="G11" s="116">
        <v>110</v>
      </c>
      <c r="H11" s="120">
        <v>0.14120667522464697</v>
      </c>
      <c r="I11" s="116">
        <v>117</v>
      </c>
      <c r="J11" s="120">
        <v>7.1081409477521257E-2</v>
      </c>
      <c r="K11" s="241">
        <v>2</v>
      </c>
      <c r="L11" s="120">
        <v>4.6511627906976744E-2</v>
      </c>
      <c r="M11" s="116">
        <v>27</v>
      </c>
      <c r="N11" s="117">
        <v>3.7447988904299581E-2</v>
      </c>
      <c r="O11" s="114">
        <v>436</v>
      </c>
      <c r="P11" s="121">
        <v>6.1642867241623073E-2</v>
      </c>
      <c r="Q11" s="296" t="s">
        <v>189</v>
      </c>
    </row>
    <row r="12" spans="2:17" ht="20.100000000000001" customHeight="1" thickTop="1" thickBot="1" x14ac:dyDescent="0.3">
      <c r="B12" s="219" t="s">
        <v>113</v>
      </c>
      <c r="C12" s="220">
        <v>117</v>
      </c>
      <c r="D12" s="221">
        <v>0.57352941176470584</v>
      </c>
      <c r="E12" s="222">
        <v>1066</v>
      </c>
      <c r="F12" s="221">
        <v>0.28967391304347828</v>
      </c>
      <c r="G12" s="222">
        <v>502</v>
      </c>
      <c r="H12" s="221">
        <v>0.64441591784338892</v>
      </c>
      <c r="I12" s="222">
        <v>761</v>
      </c>
      <c r="J12" s="221">
        <v>0.4623329283110571</v>
      </c>
      <c r="K12" s="222">
        <v>20</v>
      </c>
      <c r="L12" s="221">
        <v>0.46511627906976744</v>
      </c>
      <c r="M12" s="222">
        <v>125</v>
      </c>
      <c r="N12" s="223">
        <v>0.17337031900138697</v>
      </c>
      <c r="O12" s="220">
        <v>2591</v>
      </c>
      <c r="P12" s="232">
        <v>0.36632263537395732</v>
      </c>
    </row>
    <row r="13" spans="2:17" ht="20.100000000000001" customHeight="1" thickTop="1" x14ac:dyDescent="0.25">
      <c r="B13" s="225" t="s">
        <v>114</v>
      </c>
      <c r="C13" s="114">
        <v>4</v>
      </c>
      <c r="D13" s="120">
        <v>1.9607843137254902E-2</v>
      </c>
      <c r="E13" s="116">
        <v>36</v>
      </c>
      <c r="F13" s="120">
        <v>9.7826086956521747E-3</v>
      </c>
      <c r="G13" s="116">
        <v>19</v>
      </c>
      <c r="H13" s="120">
        <v>2.4390243902439025E-2</v>
      </c>
      <c r="I13" s="116">
        <v>28</v>
      </c>
      <c r="J13" s="120">
        <v>1.7010935601458079E-2</v>
      </c>
      <c r="K13" s="241">
        <v>0</v>
      </c>
      <c r="L13" s="120">
        <v>0</v>
      </c>
      <c r="M13" s="116">
        <v>6</v>
      </c>
      <c r="N13" s="117">
        <v>8.321775312066574E-3</v>
      </c>
      <c r="O13" s="114">
        <v>93</v>
      </c>
      <c r="P13" s="121">
        <v>1.3148593241905839E-2</v>
      </c>
      <c r="Q13" s="296" t="s">
        <v>190</v>
      </c>
    </row>
    <row r="14" spans="2:17" ht="20.100000000000001" customHeight="1" x14ac:dyDescent="0.25">
      <c r="B14" s="225" t="s">
        <v>115</v>
      </c>
      <c r="C14" s="114">
        <v>26</v>
      </c>
      <c r="D14" s="120">
        <v>0.12745098039215685</v>
      </c>
      <c r="E14" s="116">
        <v>213</v>
      </c>
      <c r="F14" s="120">
        <v>5.7880434782608695E-2</v>
      </c>
      <c r="G14" s="116">
        <v>48</v>
      </c>
      <c r="H14" s="120">
        <v>6.1617458279845959E-2</v>
      </c>
      <c r="I14" s="116">
        <v>135</v>
      </c>
      <c r="J14" s="120">
        <v>8.2017010935601459E-2</v>
      </c>
      <c r="K14" s="241">
        <v>1</v>
      </c>
      <c r="L14" s="120">
        <v>2.3255813953488372E-2</v>
      </c>
      <c r="M14" s="116">
        <v>85</v>
      </c>
      <c r="N14" s="117">
        <v>0.11789181692094314</v>
      </c>
      <c r="O14" s="114">
        <v>508</v>
      </c>
      <c r="P14" s="121">
        <v>7.1822423299872762E-2</v>
      </c>
      <c r="Q14" s="296" t="s">
        <v>191</v>
      </c>
    </row>
    <row r="15" spans="2:17" ht="20.100000000000001" customHeight="1" x14ac:dyDescent="0.25">
      <c r="B15" s="225" t="s">
        <v>116</v>
      </c>
      <c r="C15" s="114">
        <v>20</v>
      </c>
      <c r="D15" s="120">
        <v>9.8039215686274508E-2</v>
      </c>
      <c r="E15" s="116">
        <v>197</v>
      </c>
      <c r="F15" s="120">
        <v>5.3532608695652177E-2</v>
      </c>
      <c r="G15" s="116">
        <v>40</v>
      </c>
      <c r="H15" s="120">
        <v>5.1347881899871634E-2</v>
      </c>
      <c r="I15" s="116">
        <v>133</v>
      </c>
      <c r="J15" s="120">
        <v>8.0801944106925885E-2</v>
      </c>
      <c r="K15" s="241">
        <v>4</v>
      </c>
      <c r="L15" s="120">
        <v>9.3023255813953487E-2</v>
      </c>
      <c r="M15" s="116">
        <v>85</v>
      </c>
      <c r="N15" s="117">
        <v>0.11789181692094314</v>
      </c>
      <c r="O15" s="114">
        <v>479</v>
      </c>
      <c r="P15" s="121">
        <v>6.7722324331966635E-2</v>
      </c>
      <c r="Q15" s="296" t="s">
        <v>192</v>
      </c>
    </row>
    <row r="16" spans="2:17" ht="20.100000000000001" customHeight="1" x14ac:dyDescent="0.25">
      <c r="B16" s="225" t="s">
        <v>117</v>
      </c>
      <c r="C16" s="114">
        <v>0</v>
      </c>
      <c r="D16" s="120">
        <v>0</v>
      </c>
      <c r="E16" s="116">
        <v>29</v>
      </c>
      <c r="F16" s="120">
        <v>7.8804347826086953E-3</v>
      </c>
      <c r="G16" s="116">
        <v>9</v>
      </c>
      <c r="H16" s="120">
        <v>1.1553273427471117E-2</v>
      </c>
      <c r="I16" s="116">
        <v>25</v>
      </c>
      <c r="J16" s="120">
        <v>1.5188335358444714E-2</v>
      </c>
      <c r="K16" s="241">
        <v>1</v>
      </c>
      <c r="L16" s="120">
        <v>2.3255813953488372E-2</v>
      </c>
      <c r="M16" s="116">
        <v>14</v>
      </c>
      <c r="N16" s="117">
        <v>1.9417475728155338E-2</v>
      </c>
      <c r="O16" s="114">
        <v>78</v>
      </c>
      <c r="P16" s="121">
        <v>1.1027852396437155E-2</v>
      </c>
      <c r="Q16" s="296" t="s">
        <v>193</v>
      </c>
    </row>
    <row r="17" spans="2:17" ht="20.100000000000001" customHeight="1" thickBot="1" x14ac:dyDescent="0.3">
      <c r="B17" s="225" t="s">
        <v>118</v>
      </c>
      <c r="C17" s="114">
        <v>13</v>
      </c>
      <c r="D17" s="120">
        <v>6.3725490196078427E-2</v>
      </c>
      <c r="E17" s="116">
        <v>72</v>
      </c>
      <c r="F17" s="120">
        <v>1.9565217391304349E-2</v>
      </c>
      <c r="G17" s="116">
        <v>19</v>
      </c>
      <c r="H17" s="120">
        <v>2.4390243902439025E-2</v>
      </c>
      <c r="I17" s="116">
        <v>51</v>
      </c>
      <c r="J17" s="120">
        <v>3.0984204131227218E-2</v>
      </c>
      <c r="K17" s="241">
        <v>0</v>
      </c>
      <c r="L17" s="120">
        <v>0</v>
      </c>
      <c r="M17" s="116">
        <v>28</v>
      </c>
      <c r="N17" s="117">
        <v>3.8834951456310676E-2</v>
      </c>
      <c r="O17" s="114">
        <v>183</v>
      </c>
      <c r="P17" s="121">
        <v>2.587303831471794E-2</v>
      </c>
      <c r="Q17" s="296" t="s">
        <v>194</v>
      </c>
    </row>
    <row r="18" spans="2:17" ht="20.100000000000001" customHeight="1" thickTop="1" thickBot="1" x14ac:dyDescent="0.3">
      <c r="B18" s="219" t="s">
        <v>119</v>
      </c>
      <c r="C18" s="220">
        <v>63</v>
      </c>
      <c r="D18" s="221">
        <v>0.30882352941176472</v>
      </c>
      <c r="E18" s="222">
        <v>547</v>
      </c>
      <c r="F18" s="221">
        <v>0.14864130434782608</v>
      </c>
      <c r="G18" s="222">
        <v>135</v>
      </c>
      <c r="H18" s="221">
        <v>0.17329910141206675</v>
      </c>
      <c r="I18" s="222">
        <v>372</v>
      </c>
      <c r="J18" s="221">
        <v>0.22600243013365734</v>
      </c>
      <c r="K18" s="222">
        <v>6</v>
      </c>
      <c r="L18" s="221">
        <v>0.13953488372093023</v>
      </c>
      <c r="M18" s="222">
        <v>218</v>
      </c>
      <c r="N18" s="223">
        <v>0.30235783633841884</v>
      </c>
      <c r="O18" s="220">
        <v>1341</v>
      </c>
      <c r="P18" s="232">
        <v>0.18959423158490032</v>
      </c>
    </row>
    <row r="19" spans="2:17" ht="20.100000000000001" customHeight="1" thickTop="1" x14ac:dyDescent="0.25">
      <c r="B19" s="225" t="s">
        <v>120</v>
      </c>
      <c r="C19" s="114">
        <v>0</v>
      </c>
      <c r="D19" s="120">
        <v>0</v>
      </c>
      <c r="E19" s="116">
        <v>0</v>
      </c>
      <c r="F19" s="120">
        <v>0</v>
      </c>
      <c r="G19" s="116">
        <v>1</v>
      </c>
      <c r="H19" s="120">
        <v>1.2836970474967907E-3</v>
      </c>
      <c r="I19" s="116">
        <v>4</v>
      </c>
      <c r="J19" s="120">
        <v>2.4301336573511541E-3</v>
      </c>
      <c r="K19" s="241">
        <v>0</v>
      </c>
      <c r="L19" s="120">
        <v>0</v>
      </c>
      <c r="M19" s="116">
        <v>1</v>
      </c>
      <c r="N19" s="117">
        <v>1.3869625520110957E-3</v>
      </c>
      <c r="O19" s="114">
        <v>6</v>
      </c>
      <c r="P19" s="121">
        <v>8.4829633818747348E-4</v>
      </c>
      <c r="Q19" s="296" t="s">
        <v>195</v>
      </c>
    </row>
    <row r="20" spans="2:17" ht="20.100000000000001" customHeight="1" thickBot="1" x14ac:dyDescent="0.3">
      <c r="B20" s="225" t="s">
        <v>40</v>
      </c>
      <c r="C20" s="114">
        <v>0</v>
      </c>
      <c r="D20" s="120">
        <v>0</v>
      </c>
      <c r="E20" s="116">
        <v>1643</v>
      </c>
      <c r="F20" s="120">
        <v>0.44646739130434782</v>
      </c>
      <c r="G20" s="116">
        <v>24</v>
      </c>
      <c r="H20" s="120">
        <v>3.0808729139922979E-2</v>
      </c>
      <c r="I20" s="116">
        <v>205</v>
      </c>
      <c r="J20" s="120">
        <v>0.12454434993924667</v>
      </c>
      <c r="K20" s="241">
        <v>6</v>
      </c>
      <c r="L20" s="120">
        <v>0.13953488372093023</v>
      </c>
      <c r="M20" s="116">
        <v>318</v>
      </c>
      <c r="N20" s="117">
        <v>0.44105409153952846</v>
      </c>
      <c r="O20" s="114">
        <v>2196</v>
      </c>
      <c r="P20" s="121">
        <v>0.31047645977661531</v>
      </c>
      <c r="Q20" s="296" t="s">
        <v>275</v>
      </c>
    </row>
    <row r="21" spans="2:17" ht="20.100000000000001" customHeight="1" thickTop="1" thickBot="1" x14ac:dyDescent="0.3">
      <c r="B21" s="237" t="s">
        <v>122</v>
      </c>
      <c r="C21" s="131">
        <v>204</v>
      </c>
      <c r="D21" s="129">
        <v>1</v>
      </c>
      <c r="E21" s="133">
        <v>3680</v>
      </c>
      <c r="F21" s="129">
        <v>1</v>
      </c>
      <c r="G21" s="133">
        <v>779</v>
      </c>
      <c r="H21" s="129">
        <v>0.99999999999999989</v>
      </c>
      <c r="I21" s="133">
        <v>1646</v>
      </c>
      <c r="J21" s="129">
        <v>1</v>
      </c>
      <c r="K21" s="133">
        <v>43</v>
      </c>
      <c r="L21" s="129">
        <v>1</v>
      </c>
      <c r="M21" s="133">
        <v>721</v>
      </c>
      <c r="N21" s="130">
        <v>1</v>
      </c>
      <c r="O21" s="131">
        <v>7073</v>
      </c>
      <c r="P21" s="132">
        <v>1</v>
      </c>
      <c r="Q21" s="297"/>
    </row>
    <row r="22" spans="2:17" ht="15.75" thickTop="1" x14ac:dyDescent="0.25">
      <c r="B22" s="231"/>
      <c r="C22" s="95"/>
      <c r="D22" s="95"/>
      <c r="E22" s="95"/>
      <c r="F22" s="95"/>
      <c r="G22" s="95"/>
      <c r="H22" s="95"/>
      <c r="I22" s="95"/>
      <c r="J22" s="95"/>
      <c r="K22" s="96"/>
      <c r="L22" s="95"/>
      <c r="M22" s="95"/>
      <c r="N22" s="95"/>
      <c r="O22" s="99"/>
      <c r="P22" s="95"/>
    </row>
    <row r="23" spans="2:17" x14ac:dyDescent="0.25">
      <c r="B23" s="205"/>
      <c r="C23" s="206"/>
      <c r="D23" s="206"/>
      <c r="E23" s="97"/>
      <c r="F23" s="97"/>
      <c r="G23" s="97"/>
      <c r="H23" s="97"/>
      <c r="I23" s="97"/>
      <c r="J23" s="97"/>
      <c r="K23" s="106"/>
      <c r="L23" s="97"/>
      <c r="M23" s="97"/>
      <c r="N23" s="97"/>
      <c r="O23" s="97"/>
      <c r="P23" s="97"/>
    </row>
    <row r="24" spans="2:17" x14ac:dyDescent="0.25">
      <c r="B24" s="207"/>
      <c r="C24" s="206"/>
      <c r="D24" s="206"/>
      <c r="E24" s="97"/>
      <c r="F24" s="97"/>
      <c r="G24" s="97"/>
      <c r="H24" s="97"/>
      <c r="I24" s="97"/>
      <c r="J24" s="97"/>
      <c r="K24" s="106"/>
      <c r="L24" s="97"/>
      <c r="M24" s="97"/>
      <c r="N24" s="97"/>
      <c r="O24" s="97"/>
      <c r="P24" s="97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B1:U25"/>
  <sheetViews>
    <sheetView topLeftCell="D3" zoomScale="80" zoomScaleNormal="80" workbookViewId="0">
      <selection activeCell="S21" sqref="S21"/>
    </sheetView>
  </sheetViews>
  <sheetFormatPr defaultColWidth="9.140625" defaultRowHeight="15" x14ac:dyDescent="0.25"/>
  <cols>
    <col min="1" max="1" width="4" style="81" customWidth="1"/>
    <col min="2" max="2" width="30.7109375" style="81" customWidth="1"/>
    <col min="3" max="20" width="13.7109375" style="81" customWidth="1"/>
    <col min="21" max="21" width="9.140625" style="295"/>
    <col min="22" max="16384" width="9.140625" style="81"/>
  </cols>
  <sheetData>
    <row r="1" spans="2:21" ht="15.75" thickBot="1" x14ac:dyDescent="0.3"/>
    <row r="2" spans="2:21" ht="25.35" customHeight="1" thickTop="1" thickBot="1" x14ac:dyDescent="0.3">
      <c r="B2" s="321" t="s">
        <v>332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8"/>
    </row>
    <row r="3" spans="2:21" ht="25.35" customHeight="1" thickTop="1" thickBot="1" x14ac:dyDescent="0.3">
      <c r="B3" s="324" t="s">
        <v>123</v>
      </c>
      <c r="C3" s="355" t="s">
        <v>86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6"/>
    </row>
    <row r="4" spans="2:21" ht="25.35" customHeight="1" thickTop="1" x14ac:dyDescent="0.25">
      <c r="B4" s="326"/>
      <c r="C4" s="394" t="s">
        <v>46</v>
      </c>
      <c r="D4" s="425"/>
      <c r="E4" s="424" t="s">
        <v>47</v>
      </c>
      <c r="F4" s="425"/>
      <c r="G4" s="424" t="s">
        <v>48</v>
      </c>
      <c r="H4" s="425"/>
      <c r="I4" s="424" t="s">
        <v>49</v>
      </c>
      <c r="J4" s="425"/>
      <c r="K4" s="424" t="s">
        <v>50</v>
      </c>
      <c r="L4" s="425"/>
      <c r="M4" s="424" t="s">
        <v>51</v>
      </c>
      <c r="N4" s="425"/>
      <c r="O4" s="424" t="s">
        <v>52</v>
      </c>
      <c r="P4" s="425"/>
      <c r="Q4" s="395" t="s">
        <v>53</v>
      </c>
      <c r="R4" s="426"/>
      <c r="S4" s="427" t="s">
        <v>54</v>
      </c>
      <c r="T4" s="428"/>
    </row>
    <row r="5" spans="2:21" ht="25.35" customHeight="1" thickBot="1" x14ac:dyDescent="0.3">
      <c r="B5" s="327"/>
      <c r="C5" s="290" t="s">
        <v>5</v>
      </c>
      <c r="D5" s="291" t="s">
        <v>6</v>
      </c>
      <c r="E5" s="292" t="s">
        <v>5</v>
      </c>
      <c r="F5" s="291" t="s">
        <v>6</v>
      </c>
      <c r="G5" s="292" t="s">
        <v>5</v>
      </c>
      <c r="H5" s="291" t="s">
        <v>6</v>
      </c>
      <c r="I5" s="292" t="s">
        <v>5</v>
      </c>
      <c r="J5" s="291" t="s">
        <v>6</v>
      </c>
      <c r="K5" s="292" t="s">
        <v>5</v>
      </c>
      <c r="L5" s="291" t="s">
        <v>6</v>
      </c>
      <c r="M5" s="292" t="s">
        <v>5</v>
      </c>
      <c r="N5" s="291" t="s">
        <v>6</v>
      </c>
      <c r="O5" s="292" t="s">
        <v>5</v>
      </c>
      <c r="P5" s="291" t="s">
        <v>6</v>
      </c>
      <c r="Q5" s="292" t="s">
        <v>5</v>
      </c>
      <c r="R5" s="293" t="s">
        <v>6</v>
      </c>
      <c r="S5" s="290" t="s">
        <v>5</v>
      </c>
      <c r="T5" s="294" t="s">
        <v>6</v>
      </c>
    </row>
    <row r="6" spans="2:21" ht="20.100000000000001" customHeight="1" thickTop="1" thickBot="1" x14ac:dyDescent="0.3">
      <c r="B6" s="219" t="s">
        <v>107</v>
      </c>
      <c r="C6" s="242">
        <f>IFERROR(VLOOKUP($U6,[1]Sheet1!$A$599:$U$612,2,FALSE),0)</f>
        <v>221</v>
      </c>
      <c r="D6" s="221">
        <f>C6/C$21</f>
        <v>0.10892065056678167</v>
      </c>
      <c r="E6" s="243">
        <f>IFERROR(VLOOKUP($U6,[1]Sheet1!$A$599:$U$612,4,FALSE),0)</f>
        <v>139</v>
      </c>
      <c r="F6" s="221">
        <f>E6/E$21</f>
        <v>0.125</v>
      </c>
      <c r="G6" s="243">
        <f>IFERROR(VLOOKUP($U6,[1]Sheet1!$A$599:$U$612,6,FALSE),0)</f>
        <v>159</v>
      </c>
      <c r="H6" s="221">
        <f>G6/G$21</f>
        <v>0.16772151898734178</v>
      </c>
      <c r="I6" s="243">
        <f>IFERROR(VLOOKUP($U6,[1]Sheet1!$A$599:$U$612,8,FALSE),0)</f>
        <v>130</v>
      </c>
      <c r="J6" s="221">
        <f>I6/I$21</f>
        <v>0.14573991031390135</v>
      </c>
      <c r="K6" s="243">
        <f>IFERROR(VLOOKUP($U6,[1]Sheet1!$A$599:$U$612,10,FALSE),0)</f>
        <v>81</v>
      </c>
      <c r="L6" s="221">
        <f>K6/K$21</f>
        <v>0.13170731707317074</v>
      </c>
      <c r="M6" s="243">
        <f>IFERROR(VLOOKUP($U6,[1]Sheet1!$A$599:$U$612,12,FALSE),0)</f>
        <v>117</v>
      </c>
      <c r="N6" s="221">
        <f>M6/M$21</f>
        <v>0.13716295427901523</v>
      </c>
      <c r="O6" s="243">
        <f>IFERROR(VLOOKUP($U6,[1]Sheet1!$A$599:$U$612,14,FALSE),0)</f>
        <v>40</v>
      </c>
      <c r="P6" s="221">
        <f>O6/O$21</f>
        <v>0.12232415902140673</v>
      </c>
      <c r="Q6" s="243">
        <f>IFERROR(VLOOKUP($U6,[1]Sheet1!$A$599:$U$612,16,FALSE),0)</f>
        <v>52</v>
      </c>
      <c r="R6" s="223">
        <f>Q6/Q$21</f>
        <v>0.17508417508417509</v>
      </c>
      <c r="S6" s="242">
        <f>SUM(C6,E6,G6,I6,K6,M6,O6,Q6)</f>
        <v>939</v>
      </c>
      <c r="T6" s="232">
        <f>S6/S$21</f>
        <v>0.1327583769263396</v>
      </c>
      <c r="U6" s="296" t="s">
        <v>184</v>
      </c>
    </row>
    <row r="7" spans="2:21" ht="20.100000000000001" customHeight="1" thickTop="1" x14ac:dyDescent="0.25">
      <c r="B7" s="225" t="s">
        <v>108</v>
      </c>
      <c r="C7" s="135">
        <f>IFERROR(VLOOKUP($U7,[1]Sheet1!$A$599:$U$612,2,FALSE),0)</f>
        <v>166</v>
      </c>
      <c r="D7" s="159">
        <f t="shared" ref="D7:D20" si="0">C7/C$21</f>
        <v>8.1813701330704786E-2</v>
      </c>
      <c r="E7" s="136">
        <f>IFERROR(VLOOKUP($U7,[1]Sheet1!$A$599:$U$612,4,FALSE),0)</f>
        <v>144</v>
      </c>
      <c r="F7" s="159">
        <f t="shared" ref="F7:F20" si="1">E7/E$21</f>
        <v>0.12949640287769784</v>
      </c>
      <c r="G7" s="136">
        <f>IFERROR(VLOOKUP($U7,[1]Sheet1!$A$599:$U$612,6,FALSE),0)</f>
        <v>121</v>
      </c>
      <c r="H7" s="159">
        <f t="shared" ref="H7:H20" si="2">G7/G$21</f>
        <v>0.12763713080168776</v>
      </c>
      <c r="I7" s="136">
        <f>IFERROR(VLOOKUP($U7,[1]Sheet1!$A$599:$U$612,8,FALSE),0)</f>
        <v>129</v>
      </c>
      <c r="J7" s="159">
        <f t="shared" ref="J7:J20" si="3">I7/I$21</f>
        <v>0.14461883408071749</v>
      </c>
      <c r="K7" s="136">
        <f>IFERROR(VLOOKUP($U7,[1]Sheet1!$A$599:$U$612,10,FALSE),0)</f>
        <v>70</v>
      </c>
      <c r="L7" s="159">
        <f t="shared" ref="L7:L20" si="4">K7/K$21</f>
        <v>0.11382113821138211</v>
      </c>
      <c r="M7" s="136">
        <f>IFERROR(VLOOKUP($U7,[1]Sheet1!$A$599:$U$612,12,FALSE),0)</f>
        <v>104</v>
      </c>
      <c r="N7" s="159">
        <f t="shared" ref="N7:N20" si="5">M7/M$21</f>
        <v>0.12192262602579132</v>
      </c>
      <c r="O7" s="136">
        <f>IFERROR(VLOOKUP($U7,[1]Sheet1!$A$599:$U$612,14,FALSE),0)</f>
        <v>37</v>
      </c>
      <c r="P7" s="159">
        <f t="shared" ref="P7:P20" si="6">O7/O$21</f>
        <v>0.11314984709480122</v>
      </c>
      <c r="Q7" s="136">
        <f>IFERROR(VLOOKUP($U7,[1]Sheet1!$A$599:$U$612,16,FALSE),0)</f>
        <v>31</v>
      </c>
      <c r="R7" s="160">
        <f t="shared" ref="R7:R20" si="7">Q7/Q$21</f>
        <v>0.10437710437710437</v>
      </c>
      <c r="S7" s="135">
        <f t="shared" ref="S7:S20" si="8">SUM(C7,E7,G7,I7,K7,M7,O7,Q7)</f>
        <v>802</v>
      </c>
      <c r="T7" s="161">
        <f t="shared" ref="T7" si="9">S7/S$21</f>
        <v>0.11338894387105895</v>
      </c>
      <c r="U7" s="296" t="s">
        <v>185</v>
      </c>
    </row>
    <row r="8" spans="2:21" ht="20.100000000000001" customHeight="1" x14ac:dyDescent="0.25">
      <c r="B8" s="225" t="s">
        <v>109</v>
      </c>
      <c r="C8" s="135">
        <f>IFERROR(VLOOKUP($U8,[1]Sheet1!$A$599:$U$612,2,FALSE),0)</f>
        <v>58</v>
      </c>
      <c r="D8" s="159">
        <f t="shared" si="0"/>
        <v>2.8585510103499259E-2</v>
      </c>
      <c r="E8" s="136">
        <f>IFERROR(VLOOKUP($U8,[1]Sheet1!$A$599:$U$612,4,FALSE),0)</f>
        <v>40</v>
      </c>
      <c r="F8" s="159">
        <f t="shared" si="1"/>
        <v>3.5971223021582732E-2</v>
      </c>
      <c r="G8" s="136">
        <f>IFERROR(VLOOKUP($U8,[1]Sheet1!$A$599:$U$612,6,FALSE),0)</f>
        <v>30</v>
      </c>
      <c r="H8" s="159">
        <f t="shared" si="2"/>
        <v>3.1645569620253167E-2</v>
      </c>
      <c r="I8" s="136">
        <f>IFERROR(VLOOKUP($U8,[1]Sheet1!$A$599:$U$612,8,FALSE),0)</f>
        <v>38</v>
      </c>
      <c r="J8" s="159">
        <f t="shared" si="3"/>
        <v>4.2600896860986545E-2</v>
      </c>
      <c r="K8" s="136">
        <f>IFERROR(VLOOKUP($U8,[1]Sheet1!$A$599:$U$612,10,FALSE),0)</f>
        <v>24</v>
      </c>
      <c r="L8" s="159">
        <f t="shared" si="4"/>
        <v>3.9024390243902439E-2</v>
      </c>
      <c r="M8" s="136">
        <f>IFERROR(VLOOKUP($U8,[1]Sheet1!$A$599:$U$612,12,FALSE),0)</f>
        <v>43</v>
      </c>
      <c r="N8" s="159">
        <f t="shared" si="5"/>
        <v>5.0410316529894493E-2</v>
      </c>
      <c r="O8" s="136">
        <f>IFERROR(VLOOKUP($U8,[1]Sheet1!$A$599:$U$612,14,FALSE),0)</f>
        <v>19</v>
      </c>
      <c r="P8" s="159">
        <f t="shared" si="6"/>
        <v>5.8103975535168197E-2</v>
      </c>
      <c r="Q8" s="136">
        <f>IFERROR(VLOOKUP($U8,[1]Sheet1!$A$599:$U$612,16,FALSE),0)</f>
        <v>12</v>
      </c>
      <c r="R8" s="160">
        <f t="shared" si="7"/>
        <v>4.0404040404040407E-2</v>
      </c>
      <c r="S8" s="135">
        <f t="shared" si="8"/>
        <v>264</v>
      </c>
      <c r="T8" s="161">
        <f t="shared" ref="T8" si="10">S8/S$21</f>
        <v>3.7325038880248837E-2</v>
      </c>
      <c r="U8" s="296" t="s">
        <v>186</v>
      </c>
    </row>
    <row r="9" spans="2:21" ht="20.100000000000001" customHeight="1" x14ac:dyDescent="0.25">
      <c r="B9" s="225" t="s">
        <v>110</v>
      </c>
      <c r="C9" s="135">
        <f>IFERROR(VLOOKUP($U9,[1]Sheet1!$A$599:$U$612,2,FALSE),0)</f>
        <v>161</v>
      </c>
      <c r="D9" s="159">
        <f t="shared" si="0"/>
        <v>7.9349433218334153E-2</v>
      </c>
      <c r="E9" s="136">
        <f>IFERROR(VLOOKUP($U9,[1]Sheet1!$A$599:$U$612,4,FALSE),0)</f>
        <v>132</v>
      </c>
      <c r="F9" s="159">
        <f t="shared" si="1"/>
        <v>0.11870503597122302</v>
      </c>
      <c r="G9" s="136">
        <f>IFERROR(VLOOKUP($U9,[1]Sheet1!$A$599:$U$612,6,FALSE),0)</f>
        <v>87</v>
      </c>
      <c r="H9" s="159">
        <f t="shared" si="2"/>
        <v>9.1772151898734181E-2</v>
      </c>
      <c r="I9" s="136">
        <f>IFERROR(VLOOKUP($U9,[1]Sheet1!$A$599:$U$612,8,FALSE),0)</f>
        <v>86</v>
      </c>
      <c r="J9" s="159">
        <f t="shared" si="3"/>
        <v>9.641255605381166E-2</v>
      </c>
      <c r="K9" s="136">
        <f>IFERROR(VLOOKUP($U9,[1]Sheet1!$A$599:$U$612,10,FALSE),0)</f>
        <v>63</v>
      </c>
      <c r="L9" s="159">
        <f t="shared" si="4"/>
        <v>0.1024390243902439</v>
      </c>
      <c r="M9" s="136">
        <f>IFERROR(VLOOKUP($U9,[1]Sheet1!$A$599:$U$612,12,FALSE),0)</f>
        <v>102</v>
      </c>
      <c r="N9" s="159">
        <f t="shared" si="5"/>
        <v>0.11957796014067995</v>
      </c>
      <c r="O9" s="136">
        <f>IFERROR(VLOOKUP($U9,[1]Sheet1!$A$599:$U$612,14,FALSE),0)</f>
        <v>31</v>
      </c>
      <c r="P9" s="159">
        <f t="shared" si="6"/>
        <v>9.480122324159021E-2</v>
      </c>
      <c r="Q9" s="136">
        <f>IFERROR(VLOOKUP($U9,[1]Sheet1!$A$599:$U$612,16,FALSE),0)</f>
        <v>24</v>
      </c>
      <c r="R9" s="160">
        <f t="shared" si="7"/>
        <v>8.0808080808080815E-2</v>
      </c>
      <c r="S9" s="135">
        <f t="shared" si="8"/>
        <v>686</v>
      </c>
      <c r="T9" s="161">
        <f t="shared" ref="T9" si="11">S9/S$21</f>
        <v>9.6988547999434474E-2</v>
      </c>
      <c r="U9" s="296" t="s">
        <v>187</v>
      </c>
    </row>
    <row r="10" spans="2:21" ht="20.100000000000001" customHeight="1" x14ac:dyDescent="0.25">
      <c r="B10" s="225" t="s">
        <v>111</v>
      </c>
      <c r="C10" s="135">
        <f>IFERROR(VLOOKUP($U10,[1]Sheet1!$A$599:$U$612,2,FALSE),0)</f>
        <v>95</v>
      </c>
      <c r="D10" s="159">
        <f t="shared" si="0"/>
        <v>4.6821094135041895E-2</v>
      </c>
      <c r="E10" s="136">
        <f>IFERROR(VLOOKUP($U10,[1]Sheet1!$A$599:$U$612,4,FALSE),0)</f>
        <v>66</v>
      </c>
      <c r="F10" s="159">
        <f t="shared" si="1"/>
        <v>5.935251798561151E-2</v>
      </c>
      <c r="G10" s="136">
        <f>IFERROR(VLOOKUP($U10,[1]Sheet1!$A$599:$U$612,6,FALSE),0)</f>
        <v>57</v>
      </c>
      <c r="H10" s="159">
        <f t="shared" si="2"/>
        <v>6.0126582278481014E-2</v>
      </c>
      <c r="I10" s="136">
        <f>IFERROR(VLOOKUP($U10,[1]Sheet1!$A$599:$U$612,8,FALSE),0)</f>
        <v>44</v>
      </c>
      <c r="J10" s="159">
        <f t="shared" si="3"/>
        <v>4.9327354260089683E-2</v>
      </c>
      <c r="K10" s="136">
        <f>IFERROR(VLOOKUP($U10,[1]Sheet1!$A$599:$U$612,10,FALSE),0)</f>
        <v>40</v>
      </c>
      <c r="L10" s="159">
        <f t="shared" si="4"/>
        <v>6.5040650406504072E-2</v>
      </c>
      <c r="M10" s="136">
        <f>IFERROR(VLOOKUP($U10,[1]Sheet1!$A$599:$U$612,12,FALSE),0)</f>
        <v>52</v>
      </c>
      <c r="N10" s="159">
        <f t="shared" si="5"/>
        <v>6.096131301289566E-2</v>
      </c>
      <c r="O10" s="136">
        <f>IFERROR(VLOOKUP($U10,[1]Sheet1!$A$599:$U$612,14,FALSE),0)</f>
        <v>31</v>
      </c>
      <c r="P10" s="159">
        <f t="shared" si="6"/>
        <v>9.480122324159021E-2</v>
      </c>
      <c r="Q10" s="136">
        <f>IFERROR(VLOOKUP($U10,[1]Sheet1!$A$599:$U$612,16,FALSE),0)</f>
        <v>18</v>
      </c>
      <c r="R10" s="160">
        <f t="shared" si="7"/>
        <v>6.0606060606060608E-2</v>
      </c>
      <c r="S10" s="135">
        <f t="shared" si="8"/>
        <v>403</v>
      </c>
      <c r="T10" s="161">
        <f t="shared" ref="T10" si="12">S10/S$21</f>
        <v>5.6977237381591966E-2</v>
      </c>
      <c r="U10" s="296" t="s">
        <v>188</v>
      </c>
    </row>
    <row r="11" spans="2:21" ht="20.100000000000001" customHeight="1" thickBot="1" x14ac:dyDescent="0.3">
      <c r="B11" s="225" t="s">
        <v>112</v>
      </c>
      <c r="C11" s="135">
        <f>IFERROR(VLOOKUP($U11,[1]Sheet1!$A$599:$U$612,2,FALSE),0)</f>
        <v>118</v>
      </c>
      <c r="D11" s="159">
        <f t="shared" si="0"/>
        <v>5.815672745194677E-2</v>
      </c>
      <c r="E11" s="136">
        <f>IFERROR(VLOOKUP($U11,[1]Sheet1!$A$599:$U$612,4,FALSE),0)</f>
        <v>73</v>
      </c>
      <c r="F11" s="159">
        <f t="shared" si="1"/>
        <v>6.5647482014388484E-2</v>
      </c>
      <c r="G11" s="136">
        <f>IFERROR(VLOOKUP($U11,[1]Sheet1!$A$599:$U$612,6,FALSE),0)</f>
        <v>57</v>
      </c>
      <c r="H11" s="159">
        <f t="shared" si="2"/>
        <v>6.0126582278481014E-2</v>
      </c>
      <c r="I11" s="136">
        <f>IFERROR(VLOOKUP($U11,[1]Sheet1!$A$599:$U$612,8,FALSE),0)</f>
        <v>52</v>
      </c>
      <c r="J11" s="159">
        <f t="shared" si="3"/>
        <v>5.829596412556054E-2</v>
      </c>
      <c r="K11" s="136">
        <f>IFERROR(VLOOKUP($U11,[1]Sheet1!$A$599:$U$612,10,FALSE),0)</f>
        <v>44</v>
      </c>
      <c r="L11" s="159">
        <f t="shared" si="4"/>
        <v>7.1544715447154475E-2</v>
      </c>
      <c r="M11" s="136">
        <f>IFERROR(VLOOKUP($U11,[1]Sheet1!$A$599:$U$612,12,FALSE),0)</f>
        <v>64</v>
      </c>
      <c r="N11" s="159">
        <f t="shared" si="5"/>
        <v>7.5029308323563887E-2</v>
      </c>
      <c r="O11" s="136">
        <f>IFERROR(VLOOKUP($U11,[1]Sheet1!$A$599:$U$612,14,FALSE),0)</f>
        <v>23</v>
      </c>
      <c r="P11" s="159">
        <f t="shared" si="6"/>
        <v>7.0336391437308868E-2</v>
      </c>
      <c r="Q11" s="136">
        <f>IFERROR(VLOOKUP($U11,[1]Sheet1!$A$599:$U$612,16,FALSE),0)</f>
        <v>5</v>
      </c>
      <c r="R11" s="160">
        <f t="shared" si="7"/>
        <v>1.6835016835016835E-2</v>
      </c>
      <c r="S11" s="135">
        <f t="shared" si="8"/>
        <v>436</v>
      </c>
      <c r="T11" s="161">
        <f t="shared" ref="T11" si="13">S11/S$21</f>
        <v>6.1642867241623073E-2</v>
      </c>
      <c r="U11" s="296" t="s">
        <v>189</v>
      </c>
    </row>
    <row r="12" spans="2:21" ht="20.100000000000001" customHeight="1" thickTop="1" thickBot="1" x14ac:dyDescent="0.3">
      <c r="B12" s="219" t="s">
        <v>113</v>
      </c>
      <c r="C12" s="242">
        <f>SUM(C7:C11)</f>
        <v>598</v>
      </c>
      <c r="D12" s="221">
        <f t="shared" ref="D12:F18" si="14">C12/C$21</f>
        <v>0.29472646623952686</v>
      </c>
      <c r="E12" s="243">
        <f t="shared" ref="E12:Q12" si="15">SUM(E7:E11)</f>
        <v>455</v>
      </c>
      <c r="F12" s="221">
        <f t="shared" si="14"/>
        <v>0.40917266187050361</v>
      </c>
      <c r="G12" s="243">
        <f t="shared" si="15"/>
        <v>352</v>
      </c>
      <c r="H12" s="221">
        <f t="shared" ref="H12" si="16">G12/G$21</f>
        <v>0.37130801687763715</v>
      </c>
      <c r="I12" s="243">
        <f t="shared" si="15"/>
        <v>349</v>
      </c>
      <c r="J12" s="221">
        <f t="shared" ref="J12" si="17">I12/I$21</f>
        <v>0.39125560538116594</v>
      </c>
      <c r="K12" s="243">
        <f t="shared" si="15"/>
        <v>241</v>
      </c>
      <c r="L12" s="221">
        <f t="shared" ref="L12" si="18">K12/K$21</f>
        <v>0.39186991869918697</v>
      </c>
      <c r="M12" s="243">
        <f t="shared" si="15"/>
        <v>365</v>
      </c>
      <c r="N12" s="221">
        <f t="shared" ref="N12" si="19">M12/M$21</f>
        <v>0.42790152403282533</v>
      </c>
      <c r="O12" s="243">
        <f t="shared" si="15"/>
        <v>141</v>
      </c>
      <c r="P12" s="221">
        <f t="shared" ref="P12" si="20">O12/O$21</f>
        <v>0.43119266055045874</v>
      </c>
      <c r="Q12" s="243">
        <f t="shared" si="15"/>
        <v>90</v>
      </c>
      <c r="R12" s="223">
        <f t="shared" ref="R12" si="21">Q12/Q$21</f>
        <v>0.30303030303030304</v>
      </c>
      <c r="S12" s="242">
        <f t="shared" si="8"/>
        <v>2591</v>
      </c>
      <c r="T12" s="232">
        <f t="shared" ref="T12" si="22">S12/S$21</f>
        <v>0.36632263537395732</v>
      </c>
    </row>
    <row r="13" spans="2:21" ht="20.100000000000001" customHeight="1" thickTop="1" x14ac:dyDescent="0.25">
      <c r="B13" s="225" t="s">
        <v>114</v>
      </c>
      <c r="C13" s="135">
        <f>IFERROR(VLOOKUP($U13,[1]Sheet1!$A$599:$U$612,2,FALSE),0)</f>
        <v>20</v>
      </c>
      <c r="D13" s="159">
        <f t="shared" si="0"/>
        <v>9.857072449482503E-3</v>
      </c>
      <c r="E13" s="136">
        <f>IFERROR(VLOOKUP($U13,[1]Sheet1!$A$599:$U$612,4,FALSE),0)</f>
        <v>12</v>
      </c>
      <c r="F13" s="159">
        <f t="shared" si="1"/>
        <v>1.0791366906474821E-2</v>
      </c>
      <c r="G13" s="136">
        <f>IFERROR(VLOOKUP($U13,[1]Sheet1!$A$599:$U$612,6,FALSE),0)</f>
        <v>16</v>
      </c>
      <c r="H13" s="159">
        <f t="shared" si="2"/>
        <v>1.6877637130801686E-2</v>
      </c>
      <c r="I13" s="136">
        <f>IFERROR(VLOOKUP($U13,[1]Sheet1!$A$599:$U$612,8,FALSE),0)</f>
        <v>17</v>
      </c>
      <c r="J13" s="159">
        <f t="shared" si="3"/>
        <v>1.905829596412556E-2</v>
      </c>
      <c r="K13" s="136">
        <f>IFERROR(VLOOKUP($U13,[1]Sheet1!$A$599:$U$612,10,FALSE),0)</f>
        <v>11</v>
      </c>
      <c r="L13" s="159">
        <f t="shared" si="4"/>
        <v>1.7886178861788619E-2</v>
      </c>
      <c r="M13" s="136">
        <f>IFERROR(VLOOKUP($U13,[1]Sheet1!$A$599:$U$612,12,FALSE),0)</f>
        <v>9</v>
      </c>
      <c r="N13" s="159">
        <f t="shared" si="5"/>
        <v>1.0550996483001172E-2</v>
      </c>
      <c r="O13" s="136">
        <f>IFERROR(VLOOKUP($U13,[1]Sheet1!$A$599:$U$612,14,FALSE),0)</f>
        <v>5</v>
      </c>
      <c r="P13" s="159">
        <f t="shared" si="6"/>
        <v>1.5290519877675841E-2</v>
      </c>
      <c r="Q13" s="136">
        <f>IFERROR(VLOOKUP($U13,[1]Sheet1!$A$599:$U$612,16,FALSE),0)</f>
        <v>3</v>
      </c>
      <c r="R13" s="160">
        <f t="shared" si="7"/>
        <v>1.0101010101010102E-2</v>
      </c>
      <c r="S13" s="135">
        <f t="shared" si="8"/>
        <v>93</v>
      </c>
      <c r="T13" s="161">
        <f t="shared" ref="T13" si="23">S13/S$21</f>
        <v>1.3148593241905839E-2</v>
      </c>
      <c r="U13" s="296" t="s">
        <v>190</v>
      </c>
    </row>
    <row r="14" spans="2:21" ht="20.100000000000001" customHeight="1" x14ac:dyDescent="0.25">
      <c r="B14" s="225" t="s">
        <v>115</v>
      </c>
      <c r="C14" s="135">
        <f>IFERROR(VLOOKUP($U14,[1]Sheet1!$A$599:$U$612,2,FALSE),0)</f>
        <v>93</v>
      </c>
      <c r="D14" s="159">
        <f t="shared" si="0"/>
        <v>4.5835386890093643E-2</v>
      </c>
      <c r="E14" s="136">
        <f>IFERROR(VLOOKUP($U14,[1]Sheet1!$A$599:$U$612,4,FALSE),0)</f>
        <v>78</v>
      </c>
      <c r="F14" s="159">
        <f t="shared" si="1"/>
        <v>7.0143884892086325E-2</v>
      </c>
      <c r="G14" s="136">
        <f>IFERROR(VLOOKUP($U14,[1]Sheet1!$A$599:$U$612,6,FALSE),0)</f>
        <v>75</v>
      </c>
      <c r="H14" s="159">
        <f t="shared" si="2"/>
        <v>7.9113924050632917E-2</v>
      </c>
      <c r="I14" s="136">
        <f>IFERROR(VLOOKUP($U14,[1]Sheet1!$A$599:$U$612,8,FALSE),0)</f>
        <v>80</v>
      </c>
      <c r="J14" s="159">
        <f t="shared" si="3"/>
        <v>8.9686098654708515E-2</v>
      </c>
      <c r="K14" s="136">
        <f>IFERROR(VLOOKUP($U14,[1]Sheet1!$A$599:$U$612,10,FALSE),0)</f>
        <v>56</v>
      </c>
      <c r="L14" s="159">
        <f t="shared" si="4"/>
        <v>9.1056910569105698E-2</v>
      </c>
      <c r="M14" s="136">
        <f>IFERROR(VLOOKUP($U14,[1]Sheet1!$A$599:$U$612,12,FALSE),0)</f>
        <v>58</v>
      </c>
      <c r="N14" s="159">
        <f t="shared" si="5"/>
        <v>6.799531066822978E-2</v>
      </c>
      <c r="O14" s="136">
        <f>IFERROR(VLOOKUP($U14,[1]Sheet1!$A$599:$U$612,14,FALSE),0)</f>
        <v>26</v>
      </c>
      <c r="P14" s="159">
        <f t="shared" si="6"/>
        <v>7.9510703363914373E-2</v>
      </c>
      <c r="Q14" s="136">
        <f>IFERROR(VLOOKUP($U14,[1]Sheet1!$A$599:$U$612,16,FALSE),0)</f>
        <v>42</v>
      </c>
      <c r="R14" s="160">
        <f t="shared" si="7"/>
        <v>0.14141414141414141</v>
      </c>
      <c r="S14" s="135">
        <f t="shared" si="8"/>
        <v>508</v>
      </c>
      <c r="T14" s="161">
        <f t="shared" ref="T14" si="24">S14/S$21</f>
        <v>7.1822423299872762E-2</v>
      </c>
      <c r="U14" s="296" t="s">
        <v>191</v>
      </c>
    </row>
    <row r="15" spans="2:21" ht="20.100000000000001" customHeight="1" x14ac:dyDescent="0.25">
      <c r="B15" s="225" t="s">
        <v>116</v>
      </c>
      <c r="C15" s="135">
        <f>IFERROR(VLOOKUP($U15,[1]Sheet1!$A$599:$U$612,2,FALSE),0)</f>
        <v>86</v>
      </c>
      <c r="D15" s="159">
        <f t="shared" si="0"/>
        <v>4.2385411532774767E-2</v>
      </c>
      <c r="E15" s="136">
        <f>IFERROR(VLOOKUP($U15,[1]Sheet1!$A$599:$U$612,4,FALSE),0)</f>
        <v>58</v>
      </c>
      <c r="F15" s="159">
        <f t="shared" si="1"/>
        <v>5.2158273381294966E-2</v>
      </c>
      <c r="G15" s="136">
        <f>IFERROR(VLOOKUP($U15,[1]Sheet1!$A$599:$U$612,6,FALSE),0)</f>
        <v>81</v>
      </c>
      <c r="H15" s="159">
        <f t="shared" si="2"/>
        <v>8.5443037974683542E-2</v>
      </c>
      <c r="I15" s="136">
        <f>IFERROR(VLOOKUP($U15,[1]Sheet1!$A$599:$U$612,8,FALSE),0)</f>
        <v>74</v>
      </c>
      <c r="J15" s="159">
        <f t="shared" si="3"/>
        <v>8.2959641255605385E-2</v>
      </c>
      <c r="K15" s="136">
        <f>IFERROR(VLOOKUP($U15,[1]Sheet1!$A$599:$U$612,10,FALSE),0)</f>
        <v>57</v>
      </c>
      <c r="L15" s="159">
        <f t="shared" si="4"/>
        <v>9.2682926829268292E-2</v>
      </c>
      <c r="M15" s="136">
        <f>IFERROR(VLOOKUP($U15,[1]Sheet1!$A$599:$U$612,12,FALSE),0)</f>
        <v>76</v>
      </c>
      <c r="N15" s="159">
        <f t="shared" si="5"/>
        <v>8.9097303634232128E-2</v>
      </c>
      <c r="O15" s="136">
        <f>IFERROR(VLOOKUP($U15,[1]Sheet1!$A$599:$U$612,14,FALSE),0)</f>
        <v>21</v>
      </c>
      <c r="P15" s="159">
        <f t="shared" si="6"/>
        <v>6.4220183486238536E-2</v>
      </c>
      <c r="Q15" s="136">
        <f>IFERROR(VLOOKUP($U15,[1]Sheet1!$A$599:$U$612,16,FALSE),0)</f>
        <v>26</v>
      </c>
      <c r="R15" s="160">
        <f t="shared" si="7"/>
        <v>8.7542087542087546E-2</v>
      </c>
      <c r="S15" s="135">
        <f t="shared" si="8"/>
        <v>479</v>
      </c>
      <c r="T15" s="161">
        <f t="shared" ref="T15" si="25">S15/S$21</f>
        <v>6.7722324331966635E-2</v>
      </c>
      <c r="U15" s="296" t="s">
        <v>192</v>
      </c>
    </row>
    <row r="16" spans="2:21" ht="20.100000000000001" customHeight="1" x14ac:dyDescent="0.25">
      <c r="B16" s="225" t="s">
        <v>117</v>
      </c>
      <c r="C16" s="135">
        <f>IFERROR(VLOOKUP($U16,[1]Sheet1!$A$599:$U$612,2,FALSE),0)</f>
        <v>17</v>
      </c>
      <c r="D16" s="159">
        <f t="shared" si="0"/>
        <v>8.3785115820601275E-3</v>
      </c>
      <c r="E16" s="136">
        <f>IFERROR(VLOOKUP($U16,[1]Sheet1!$A$599:$U$612,4,FALSE),0)</f>
        <v>12</v>
      </c>
      <c r="F16" s="159">
        <f t="shared" si="1"/>
        <v>1.0791366906474821E-2</v>
      </c>
      <c r="G16" s="136">
        <f>IFERROR(VLOOKUP($U16,[1]Sheet1!$A$599:$U$612,6,FALSE),0)</f>
        <v>12</v>
      </c>
      <c r="H16" s="159">
        <f t="shared" si="2"/>
        <v>1.2658227848101266E-2</v>
      </c>
      <c r="I16" s="136">
        <f>IFERROR(VLOOKUP($U16,[1]Sheet1!$A$599:$U$612,8,FALSE),0)</f>
        <v>8</v>
      </c>
      <c r="J16" s="159">
        <f t="shared" si="3"/>
        <v>8.9686098654708519E-3</v>
      </c>
      <c r="K16" s="136">
        <f>IFERROR(VLOOKUP($U16,[1]Sheet1!$A$599:$U$612,10,FALSE),0)</f>
        <v>9</v>
      </c>
      <c r="L16" s="159">
        <f t="shared" si="4"/>
        <v>1.4634146341463415E-2</v>
      </c>
      <c r="M16" s="136">
        <f>IFERROR(VLOOKUP($U16,[1]Sheet1!$A$599:$U$612,12,FALSE),0)</f>
        <v>7</v>
      </c>
      <c r="N16" s="159">
        <f t="shared" si="5"/>
        <v>8.2063305978898014E-3</v>
      </c>
      <c r="O16" s="136">
        <f>IFERROR(VLOOKUP($U16,[1]Sheet1!$A$599:$U$612,14,FALSE),0)</f>
        <v>2</v>
      </c>
      <c r="P16" s="159">
        <f t="shared" si="6"/>
        <v>6.1162079510703364E-3</v>
      </c>
      <c r="Q16" s="136">
        <f>IFERROR(VLOOKUP($U16,[1]Sheet1!$A$599:$U$612,16,FALSE),0)</f>
        <v>11</v>
      </c>
      <c r="R16" s="160">
        <f t="shared" si="7"/>
        <v>3.7037037037037035E-2</v>
      </c>
      <c r="S16" s="135">
        <f t="shared" si="8"/>
        <v>78</v>
      </c>
      <c r="T16" s="161">
        <f t="shared" ref="T16" si="26">S16/S$21</f>
        <v>1.1027852396437155E-2</v>
      </c>
      <c r="U16" s="296" t="s">
        <v>193</v>
      </c>
    </row>
    <row r="17" spans="2:21" ht="20.100000000000001" customHeight="1" thickBot="1" x14ac:dyDescent="0.3">
      <c r="B17" s="225" t="s">
        <v>118</v>
      </c>
      <c r="C17" s="135">
        <f>IFERROR(VLOOKUP($U17,[1]Sheet1!$A$599:$U$612,2,FALSE),0)</f>
        <v>36</v>
      </c>
      <c r="D17" s="159">
        <f t="shared" si="0"/>
        <v>1.7742730409068506E-2</v>
      </c>
      <c r="E17" s="136">
        <f>IFERROR(VLOOKUP($U17,[1]Sheet1!$A$599:$U$612,4,FALSE),0)</f>
        <v>37</v>
      </c>
      <c r="F17" s="159">
        <f t="shared" si="1"/>
        <v>3.327338129496403E-2</v>
      </c>
      <c r="G17" s="136">
        <f>IFERROR(VLOOKUP($U17,[1]Sheet1!$A$599:$U$612,6,FALSE),0)</f>
        <v>15</v>
      </c>
      <c r="H17" s="159">
        <f t="shared" si="2"/>
        <v>1.5822784810126583E-2</v>
      </c>
      <c r="I17" s="136">
        <f>IFERROR(VLOOKUP($U17,[1]Sheet1!$A$599:$U$612,8,FALSE),0)</f>
        <v>25</v>
      </c>
      <c r="J17" s="159">
        <f t="shared" si="3"/>
        <v>2.8026905829596414E-2</v>
      </c>
      <c r="K17" s="136">
        <f>IFERROR(VLOOKUP($U17,[1]Sheet1!$A$599:$U$612,10,FALSE),0)</f>
        <v>25</v>
      </c>
      <c r="L17" s="159">
        <f t="shared" si="4"/>
        <v>4.065040650406504E-2</v>
      </c>
      <c r="M17" s="136">
        <f>IFERROR(VLOOKUP($U17,[1]Sheet1!$A$599:$U$612,12,FALSE),0)</f>
        <v>26</v>
      </c>
      <c r="N17" s="159">
        <f t="shared" si="5"/>
        <v>3.048065650644783E-2</v>
      </c>
      <c r="O17" s="136">
        <f>IFERROR(VLOOKUP($U17,[1]Sheet1!$A$599:$U$612,14,FALSE),0)</f>
        <v>12</v>
      </c>
      <c r="P17" s="159">
        <f t="shared" si="6"/>
        <v>3.669724770642202E-2</v>
      </c>
      <c r="Q17" s="136">
        <f>IFERROR(VLOOKUP($U17,[1]Sheet1!$A$599:$U$612,16,FALSE),0)</f>
        <v>7</v>
      </c>
      <c r="R17" s="160">
        <f t="shared" si="7"/>
        <v>2.3569023569023569E-2</v>
      </c>
      <c r="S17" s="135">
        <f t="shared" si="8"/>
        <v>183</v>
      </c>
      <c r="T17" s="161">
        <f t="shared" ref="T17" si="27">S17/S$21</f>
        <v>2.587303831471794E-2</v>
      </c>
      <c r="U17" s="296" t="s">
        <v>194</v>
      </c>
    </row>
    <row r="18" spans="2:21" ht="20.100000000000001" customHeight="1" thickTop="1" thickBot="1" x14ac:dyDescent="0.3">
      <c r="B18" s="219" t="s">
        <v>119</v>
      </c>
      <c r="C18" s="242">
        <f>SUM(C13:C17)</f>
        <v>252</v>
      </c>
      <c r="D18" s="221">
        <f t="shared" si="14"/>
        <v>0.12419911286347955</v>
      </c>
      <c r="E18" s="243">
        <f t="shared" ref="E18:Q18" si="28">SUM(E13:E17)</f>
        <v>197</v>
      </c>
      <c r="F18" s="221">
        <f t="shared" si="14"/>
        <v>0.17715827338129497</v>
      </c>
      <c r="G18" s="243">
        <f t="shared" si="28"/>
        <v>199</v>
      </c>
      <c r="H18" s="221">
        <f t="shared" ref="H18" si="29">G18/G$21</f>
        <v>0.20991561181434598</v>
      </c>
      <c r="I18" s="243">
        <f t="shared" si="28"/>
        <v>204</v>
      </c>
      <c r="J18" s="221">
        <f t="shared" ref="J18" si="30">I18/I$21</f>
        <v>0.22869955156950672</v>
      </c>
      <c r="K18" s="243">
        <f t="shared" si="28"/>
        <v>158</v>
      </c>
      <c r="L18" s="221">
        <f t="shared" ref="L18" si="31">K18/K$21</f>
        <v>0.25691056910569104</v>
      </c>
      <c r="M18" s="243">
        <f t="shared" si="28"/>
        <v>176</v>
      </c>
      <c r="N18" s="221">
        <f t="shared" ref="N18" si="32">M18/M$21</f>
        <v>0.20633059788980071</v>
      </c>
      <c r="O18" s="243">
        <f t="shared" si="28"/>
        <v>66</v>
      </c>
      <c r="P18" s="221">
        <f t="shared" ref="P18" si="33">O18/O$21</f>
        <v>0.20183486238532111</v>
      </c>
      <c r="Q18" s="243">
        <f t="shared" si="28"/>
        <v>89</v>
      </c>
      <c r="R18" s="223">
        <f t="shared" ref="R18" si="34">Q18/Q$21</f>
        <v>0.29966329966329969</v>
      </c>
      <c r="S18" s="242">
        <f t="shared" si="8"/>
        <v>1341</v>
      </c>
      <c r="T18" s="232">
        <f t="shared" ref="T18" si="35">S18/S$21</f>
        <v>0.18959423158490032</v>
      </c>
    </row>
    <row r="19" spans="2:21" ht="20.100000000000001" customHeight="1" thickTop="1" x14ac:dyDescent="0.25">
      <c r="B19" s="225" t="s">
        <v>120</v>
      </c>
      <c r="C19" s="135">
        <f>IFERROR(VLOOKUP($U19,[1]Sheet1!$A$599:$U$612,2,FALSE),0)</f>
        <v>0</v>
      </c>
      <c r="D19" s="159">
        <f t="shared" si="0"/>
        <v>0</v>
      </c>
      <c r="E19" s="136">
        <f>IFERROR(VLOOKUP($U19,[1]Sheet1!$A$599:$U$612,4,FALSE),0)</f>
        <v>1</v>
      </c>
      <c r="F19" s="159">
        <f t="shared" si="1"/>
        <v>8.9928057553956839E-4</v>
      </c>
      <c r="G19" s="136">
        <f>IFERROR(VLOOKUP($U19,[1]Sheet1!$A$599:$U$612,6,FALSE),0)</f>
        <v>1</v>
      </c>
      <c r="H19" s="159">
        <f t="shared" si="2"/>
        <v>1.0548523206751054E-3</v>
      </c>
      <c r="I19" s="136">
        <f>IFERROR(VLOOKUP($U19,[1]Sheet1!$A$599:$U$612,8,FALSE),0)</f>
        <v>3</v>
      </c>
      <c r="J19" s="159">
        <f t="shared" si="3"/>
        <v>3.3632286995515697E-3</v>
      </c>
      <c r="K19" s="136">
        <f>IFERROR(VLOOKUP($U19,[1]Sheet1!$A$599:$U$612,10,FALSE),0)</f>
        <v>0</v>
      </c>
      <c r="L19" s="159">
        <f t="shared" si="4"/>
        <v>0</v>
      </c>
      <c r="M19" s="136">
        <f>IFERROR(VLOOKUP($U19,[1]Sheet1!$A$599:$U$612,12,FALSE),0)</f>
        <v>1</v>
      </c>
      <c r="N19" s="159">
        <f t="shared" si="5"/>
        <v>1.1723329425556857E-3</v>
      </c>
      <c r="O19" s="136">
        <f>IFERROR(VLOOKUP($U19,[1]Sheet1!$A$599:$U$612,14,FALSE),0)</f>
        <v>0</v>
      </c>
      <c r="P19" s="159">
        <f t="shared" si="6"/>
        <v>0</v>
      </c>
      <c r="Q19" s="136">
        <f>IFERROR(VLOOKUP($U19,[1]Sheet1!$A$599:$U$612,16,FALSE),0)</f>
        <v>0</v>
      </c>
      <c r="R19" s="160">
        <f t="shared" si="7"/>
        <v>0</v>
      </c>
      <c r="S19" s="135">
        <f t="shared" si="8"/>
        <v>6</v>
      </c>
      <c r="T19" s="161">
        <f t="shared" ref="T19" si="36">S19/S$21</f>
        <v>8.4829633818747348E-4</v>
      </c>
      <c r="U19" s="296" t="s">
        <v>195</v>
      </c>
    </row>
    <row r="20" spans="2:21" ht="20.100000000000001" customHeight="1" thickBot="1" x14ac:dyDescent="0.3">
      <c r="B20" s="225" t="s">
        <v>40</v>
      </c>
      <c r="C20" s="135">
        <f>IFERROR(VLOOKUP($U20,[1]Sheet1!$A$599:$U$612,2,FALSE),0)</f>
        <v>958</v>
      </c>
      <c r="D20" s="159">
        <f t="shared" si="0"/>
        <v>0.47215377033021194</v>
      </c>
      <c r="E20" s="136">
        <f>IFERROR(VLOOKUP($U20,[1]Sheet1!$A$599:$U$612,4,FALSE),0)</f>
        <v>320</v>
      </c>
      <c r="F20" s="159">
        <f t="shared" si="1"/>
        <v>0.28776978417266186</v>
      </c>
      <c r="G20" s="136">
        <f>IFERROR(VLOOKUP($U20,[1]Sheet1!$A$599:$U$612,6,FALSE),0)</f>
        <v>237</v>
      </c>
      <c r="H20" s="159">
        <f t="shared" si="2"/>
        <v>0.25</v>
      </c>
      <c r="I20" s="136">
        <f>IFERROR(VLOOKUP($U20,[1]Sheet1!$A$599:$U$612,8,FALSE),0)</f>
        <v>206</v>
      </c>
      <c r="J20" s="159">
        <f t="shared" si="3"/>
        <v>0.23094170403587444</v>
      </c>
      <c r="K20" s="136">
        <f>IFERROR(VLOOKUP($U20,[1]Sheet1!$A$599:$U$612,10,FALSE),0)</f>
        <v>135</v>
      </c>
      <c r="L20" s="159">
        <f t="shared" si="4"/>
        <v>0.21951219512195122</v>
      </c>
      <c r="M20" s="136">
        <f>IFERROR(VLOOKUP($U20,[1]Sheet1!$A$599:$U$612,12,FALSE),0)</f>
        <v>194</v>
      </c>
      <c r="N20" s="159">
        <f t="shared" si="5"/>
        <v>0.22743259085580306</v>
      </c>
      <c r="O20" s="136">
        <f>IFERROR(VLOOKUP($U20,[1]Sheet1!$A$599:$U$612,14,FALSE),0)</f>
        <v>80</v>
      </c>
      <c r="P20" s="159">
        <f t="shared" si="6"/>
        <v>0.24464831804281345</v>
      </c>
      <c r="Q20" s="136">
        <f>IFERROR(VLOOKUP($U20,[1]Sheet1!$A$599:$U$612,16,FALSE),0)</f>
        <v>66</v>
      </c>
      <c r="R20" s="160">
        <f t="shared" si="7"/>
        <v>0.22222222222222221</v>
      </c>
      <c r="S20" s="135">
        <f t="shared" si="8"/>
        <v>2196</v>
      </c>
      <c r="T20" s="161">
        <f t="shared" ref="T20" si="37">S20/S$21</f>
        <v>0.31047645977661531</v>
      </c>
      <c r="U20" s="296" t="s">
        <v>275</v>
      </c>
    </row>
    <row r="21" spans="2:21" ht="20.100000000000001" customHeight="1" thickTop="1" thickBot="1" x14ac:dyDescent="0.3">
      <c r="B21" s="237" t="s">
        <v>122</v>
      </c>
      <c r="C21" s="244">
        <f>SUM(C6,C12,C18,C19:C20)</f>
        <v>2029</v>
      </c>
      <c r="D21" s="162">
        <f t="shared" ref="D21:T21" si="38">SUM(D6,D12,D18,D19:D20)</f>
        <v>1</v>
      </c>
      <c r="E21" s="245">
        <f t="shared" si="38"/>
        <v>1112</v>
      </c>
      <c r="F21" s="162">
        <f t="shared" si="38"/>
        <v>1</v>
      </c>
      <c r="G21" s="245">
        <f t="shared" si="38"/>
        <v>948</v>
      </c>
      <c r="H21" s="162">
        <f t="shared" si="38"/>
        <v>1</v>
      </c>
      <c r="I21" s="245">
        <f t="shared" si="38"/>
        <v>892</v>
      </c>
      <c r="J21" s="162">
        <f t="shared" si="38"/>
        <v>1</v>
      </c>
      <c r="K21" s="245">
        <f t="shared" si="38"/>
        <v>615</v>
      </c>
      <c r="L21" s="162">
        <f t="shared" si="38"/>
        <v>1</v>
      </c>
      <c r="M21" s="245">
        <f t="shared" si="38"/>
        <v>853</v>
      </c>
      <c r="N21" s="162">
        <f t="shared" si="38"/>
        <v>1</v>
      </c>
      <c r="O21" s="245">
        <f t="shared" si="38"/>
        <v>327</v>
      </c>
      <c r="P21" s="162">
        <f t="shared" si="38"/>
        <v>1</v>
      </c>
      <c r="Q21" s="245">
        <f t="shared" si="38"/>
        <v>297</v>
      </c>
      <c r="R21" s="157">
        <f t="shared" si="38"/>
        <v>1</v>
      </c>
      <c r="S21" s="244">
        <f t="shared" si="38"/>
        <v>7073</v>
      </c>
      <c r="T21" s="163">
        <f t="shared" si="38"/>
        <v>1</v>
      </c>
      <c r="U21" s="297"/>
    </row>
    <row r="22" spans="2:21" ht="16.5" thickTop="1" thickBot="1" x14ac:dyDescent="0.3"/>
    <row r="23" spans="2:21" ht="15.75" thickTop="1" x14ac:dyDescent="0.25">
      <c r="B23" s="164" t="s">
        <v>36</v>
      </c>
      <c r="C23" s="165"/>
      <c r="D23" s="126"/>
    </row>
    <row r="24" spans="2:21" ht="15.75" thickBot="1" x14ac:dyDescent="0.3">
      <c r="B24" s="166" t="s">
        <v>274</v>
      </c>
      <c r="C24" s="167"/>
      <c r="D24" s="127"/>
    </row>
    <row r="25" spans="2:21" ht="15.75" thickTop="1" x14ac:dyDescent="0.25"/>
  </sheetData>
  <mergeCells count="12">
    <mergeCell ref="M4:N4"/>
    <mergeCell ref="O4:P4"/>
    <mergeCell ref="Q4:R4"/>
    <mergeCell ref="S4:T4"/>
    <mergeCell ref="B2:T2"/>
    <mergeCell ref="B3:B5"/>
    <mergeCell ref="C3:T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  <pageSetUpPr fitToPage="1"/>
  </sheetPr>
  <dimension ref="A1:V21"/>
  <sheetViews>
    <sheetView topLeftCell="E1" workbookViewId="0">
      <selection activeCell="L33" sqref="L33"/>
    </sheetView>
  </sheetViews>
  <sheetFormatPr defaultColWidth="9.1406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9.140625" style="63"/>
  </cols>
  <sheetData>
    <row r="1" spans="1:22" ht="25.15" customHeight="1" thickTop="1" thickBot="1" x14ac:dyDescent="0.3">
      <c r="A1" s="359" t="s">
        <v>128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2" ht="25.15" customHeight="1" thickTop="1" thickBot="1" x14ac:dyDescent="0.3">
      <c r="A2" s="364" t="s">
        <v>123</v>
      </c>
      <c r="B2" s="406" t="s">
        <v>56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9"/>
    </row>
    <row r="3" spans="1:22" ht="25.15" customHeight="1" x14ac:dyDescent="0.25">
      <c r="A3" s="429"/>
      <c r="B3" s="430">
        <v>0</v>
      </c>
      <c r="C3" s="371"/>
      <c r="D3" s="372" t="s">
        <v>57</v>
      </c>
      <c r="E3" s="373"/>
      <c r="F3" s="374" t="s">
        <v>58</v>
      </c>
      <c r="G3" s="371"/>
      <c r="H3" s="372" t="s">
        <v>59</v>
      </c>
      <c r="I3" s="373"/>
      <c r="J3" s="374" t="s">
        <v>60</v>
      </c>
      <c r="K3" s="371"/>
      <c r="L3" s="372" t="s">
        <v>61</v>
      </c>
      <c r="M3" s="373"/>
      <c r="N3" s="374" t="s">
        <v>62</v>
      </c>
      <c r="O3" s="371"/>
      <c r="P3" s="372" t="s">
        <v>63</v>
      </c>
      <c r="Q3" s="373"/>
      <c r="R3" s="374" t="s">
        <v>35</v>
      </c>
      <c r="S3" s="371"/>
      <c r="T3" s="372" t="s">
        <v>54</v>
      </c>
      <c r="U3" s="373"/>
    </row>
    <row r="4" spans="1:22" ht="25.15" customHeight="1" thickBot="1" x14ac:dyDescent="0.3">
      <c r="A4" s="429"/>
      <c r="B4" s="48" t="s">
        <v>5</v>
      </c>
      <c r="C4" s="4" t="s">
        <v>6</v>
      </c>
      <c r="D4" s="50" t="s">
        <v>5</v>
      </c>
      <c r="E4" s="51" t="s">
        <v>6</v>
      </c>
      <c r="F4" s="48" t="s">
        <v>5</v>
      </c>
      <c r="G4" s="49" t="s">
        <v>6</v>
      </c>
      <c r="H4" s="50" t="s">
        <v>5</v>
      </c>
      <c r="I4" s="51" t="s">
        <v>6</v>
      </c>
      <c r="J4" s="48" t="s">
        <v>5</v>
      </c>
      <c r="K4" s="49" t="s">
        <v>6</v>
      </c>
      <c r="L4" s="50" t="s">
        <v>5</v>
      </c>
      <c r="M4" s="51" t="s">
        <v>6</v>
      </c>
      <c r="N4" s="48" t="s">
        <v>5</v>
      </c>
      <c r="O4" s="49" t="s">
        <v>6</v>
      </c>
      <c r="P4" s="50" t="s">
        <v>5</v>
      </c>
      <c r="Q4" s="51" t="s">
        <v>6</v>
      </c>
      <c r="R4" s="48" t="s">
        <v>5</v>
      </c>
      <c r="S4" s="49" t="s">
        <v>6</v>
      </c>
      <c r="T4" s="50" t="s">
        <v>5</v>
      </c>
      <c r="U4" s="51" t="s">
        <v>6</v>
      </c>
    </row>
    <row r="5" spans="1:22" ht="25.15" customHeight="1" thickBot="1" x14ac:dyDescent="0.3">
      <c r="A5" s="34" t="s">
        <v>107</v>
      </c>
      <c r="B5" s="52" t="e">
        <f>VLOOKUP(V5,[1]Sheet1!$A$764:$U$778,2,FALSE)</f>
        <v>#N/A</v>
      </c>
      <c r="C5" s="38" t="e">
        <f>VLOOKUP(V5,[1]Sheet1!$A$764:$U$778,3,FALSE)/100</f>
        <v>#N/A</v>
      </c>
      <c r="D5" s="53" t="e">
        <f>VLOOKUP(V5,[1]Sheet1!$A$764:$U$778,4,FALSE)</f>
        <v>#N/A</v>
      </c>
      <c r="E5" s="39" t="e">
        <f>VLOOKUP(V5,[1]Sheet1!$A$764:$U$778,5,FALSE)/100</f>
        <v>#N/A</v>
      </c>
      <c r="F5" s="52" t="e">
        <f>VLOOKUP(V5,[1]Sheet1!$A$764:$U$778,6,FALSE)</f>
        <v>#N/A</v>
      </c>
      <c r="G5" s="38" t="e">
        <f>VLOOKUP(V5,[1]Sheet1!$A$764:$U$778,7,FALSE)/100</f>
        <v>#N/A</v>
      </c>
      <c r="H5" s="53" t="e">
        <f>VLOOKUP(V5,[1]Sheet1!$A$764:$U$778,8,FALSE)</f>
        <v>#N/A</v>
      </c>
      <c r="I5" s="39" t="e">
        <f>VLOOKUP(V5,[1]Sheet1!$A$764:$U$778,9,FALSE)/100</f>
        <v>#N/A</v>
      </c>
      <c r="J5" s="52" t="e">
        <f>VLOOKUP(V5,[1]Sheet1!$A$764:$U$778,10,FALSE)</f>
        <v>#N/A</v>
      </c>
      <c r="K5" s="38" t="e">
        <f>VLOOKUP(V5,[1]Sheet1!$A$764:$U$778,11,FALSE)/100</f>
        <v>#N/A</v>
      </c>
      <c r="L5" s="53" t="e">
        <f>VLOOKUP(V5,[1]Sheet1!$A$764:$U$778,12,FALSE)</f>
        <v>#N/A</v>
      </c>
      <c r="M5" s="39" t="e">
        <f>VLOOKUP(V5,[1]Sheet1!$A$764:$U$778,13,FALSE)/100</f>
        <v>#N/A</v>
      </c>
      <c r="N5" s="52" t="e">
        <f>VLOOKUP(V5,[1]Sheet1!$A$764:$U$778,14,FALSE)</f>
        <v>#N/A</v>
      </c>
      <c r="O5" s="38" t="e">
        <f>VLOOKUP(V5,[1]Sheet1!$A$764:$U$778,15,FALSE)/100</f>
        <v>#N/A</v>
      </c>
      <c r="P5" s="53" t="e">
        <f>VLOOKUP(V5,[1]Sheet1!$A$764:$U$778,16,FALSE)</f>
        <v>#N/A</v>
      </c>
      <c r="Q5" s="39" t="e">
        <f>VLOOKUP(V5,[1]Sheet1!$A$764:$U$778,17,FALSE)/100</f>
        <v>#N/A</v>
      </c>
      <c r="R5" s="52" t="e">
        <f>VLOOKUP(V5,[1]Sheet1!$A$764:$U$778,18,FALSE)</f>
        <v>#N/A</v>
      </c>
      <c r="S5" s="38" t="e">
        <f>VLOOKUP(V5,[1]Sheet1!$A$764:$U$778,19,FALSE)/100</f>
        <v>#N/A</v>
      </c>
      <c r="T5" s="53" t="e">
        <f>VLOOKUP(V5,[1]Sheet1!$A$764:$U$778,20,FALSE)</f>
        <v>#N/A</v>
      </c>
      <c r="U5" s="39" t="e">
        <f>VLOOKUP(V5,[1]Sheet1!$A$764:$U$778,21,FALSE)/100</f>
        <v>#N/A</v>
      </c>
      <c r="V5" s="67" t="s">
        <v>184</v>
      </c>
    </row>
    <row r="6" spans="1:22" x14ac:dyDescent="0.25">
      <c r="A6" s="64" t="s">
        <v>108</v>
      </c>
      <c r="B6" s="54" t="e">
        <f>VLOOKUP(V6,[1]Sheet1!$A$764:$U$778,2,FALSE)</f>
        <v>#N/A</v>
      </c>
      <c r="C6" s="41" t="e">
        <f>VLOOKUP(V6,[1]Sheet1!$A$764:$U$778,3,FALSE)/100</f>
        <v>#N/A</v>
      </c>
      <c r="D6" s="54" t="e">
        <f>VLOOKUP(V6,[1]Sheet1!$A$764:$U$778,4,FALSE)</f>
        <v>#N/A</v>
      </c>
      <c r="E6" s="40" t="e">
        <f>VLOOKUP(V6,[1]Sheet1!$A$764:$U$778,5,FALSE)/100</f>
        <v>#N/A</v>
      </c>
      <c r="F6" s="55" t="e">
        <f>VLOOKUP(V6,[1]Sheet1!$A$764:$U$778,6,FALSE)</f>
        <v>#N/A</v>
      </c>
      <c r="G6" s="41" t="e">
        <f>VLOOKUP(V6,[1]Sheet1!$A$764:$U$778,7,FALSE)/100</f>
        <v>#N/A</v>
      </c>
      <c r="H6" s="54" t="e">
        <f>VLOOKUP(V6,[1]Sheet1!$A$764:$U$778,8,FALSE)</f>
        <v>#N/A</v>
      </c>
      <c r="I6" s="40" t="e">
        <f>VLOOKUP(V6,[1]Sheet1!$A$764:$U$778,9,FALSE)/100</f>
        <v>#N/A</v>
      </c>
      <c r="J6" s="55" t="e">
        <f>VLOOKUP(V6,[1]Sheet1!$A$764:$U$778,10,FALSE)</f>
        <v>#N/A</v>
      </c>
      <c r="K6" s="41" t="e">
        <f>VLOOKUP(V6,[1]Sheet1!$A$764:$U$778,11,FALSE)/100</f>
        <v>#N/A</v>
      </c>
      <c r="L6" s="54" t="e">
        <f>VLOOKUP(V6,[1]Sheet1!$A$764:$U$778,12,FALSE)</f>
        <v>#N/A</v>
      </c>
      <c r="M6" s="40" t="e">
        <f>VLOOKUP(V6,[1]Sheet1!$A$764:$U$778,13,FALSE)/100</f>
        <v>#N/A</v>
      </c>
      <c r="N6" s="55" t="e">
        <f>VLOOKUP(V6,[1]Sheet1!$A$764:$U$778,14,FALSE)</f>
        <v>#N/A</v>
      </c>
      <c r="O6" s="41" t="e">
        <f>VLOOKUP(V6,[1]Sheet1!$A$764:$U$778,15,FALSE)/100</f>
        <v>#N/A</v>
      </c>
      <c r="P6" s="54" t="e">
        <f>VLOOKUP(V6,[1]Sheet1!$A$764:$U$778,16,FALSE)</f>
        <v>#N/A</v>
      </c>
      <c r="Q6" s="40" t="e">
        <f>VLOOKUP(V6,[1]Sheet1!$A$764:$U$778,17,FALSE)/100</f>
        <v>#N/A</v>
      </c>
      <c r="R6" s="55" t="e">
        <f>VLOOKUP(V6,[1]Sheet1!$A$764:$U$778,18,FALSE)</f>
        <v>#N/A</v>
      </c>
      <c r="S6" s="41" t="e">
        <f>VLOOKUP(V6,[1]Sheet1!$A$764:$U$778,19,FALSE)/100</f>
        <v>#N/A</v>
      </c>
      <c r="T6" s="54" t="e">
        <f>VLOOKUP(V6,[1]Sheet1!$A$764:$U$778,20,FALSE)</f>
        <v>#N/A</v>
      </c>
      <c r="U6" s="40" t="e">
        <f>VLOOKUP(V6,[1]Sheet1!$A$764:$U$778,21,FALSE)/100</f>
        <v>#N/A</v>
      </c>
      <c r="V6" s="67" t="s">
        <v>185</v>
      </c>
    </row>
    <row r="7" spans="1:22" x14ac:dyDescent="0.25">
      <c r="A7" s="65" t="s">
        <v>109</v>
      </c>
      <c r="B7" s="36" t="e">
        <f>VLOOKUP(V7,[1]Sheet1!$A$764:$U$778,2,FALSE)</f>
        <v>#N/A</v>
      </c>
      <c r="C7" s="33" t="e">
        <f>VLOOKUP(V7,[1]Sheet1!$A$764:$U$778,3,FALSE)/100</f>
        <v>#N/A</v>
      </c>
      <c r="D7" s="36" t="e">
        <f>VLOOKUP(V7,[1]Sheet1!$A$764:$U$778,4,FALSE)</f>
        <v>#N/A</v>
      </c>
      <c r="E7" s="35" t="e">
        <f>VLOOKUP(V7,[1]Sheet1!$A$764:$U$778,5,FALSE)/100</f>
        <v>#N/A</v>
      </c>
      <c r="F7" s="56" t="e">
        <f>VLOOKUP(V7,[1]Sheet1!$A$764:$U$778,6,FALSE)</f>
        <v>#N/A</v>
      </c>
      <c r="G7" s="33" t="e">
        <f>VLOOKUP(V7,[1]Sheet1!$A$764:$U$778,7,FALSE)/100</f>
        <v>#N/A</v>
      </c>
      <c r="H7" s="36" t="e">
        <f>VLOOKUP(V7,[1]Sheet1!$A$764:$U$778,8,FALSE)</f>
        <v>#N/A</v>
      </c>
      <c r="I7" s="35" t="e">
        <f>VLOOKUP(V7,[1]Sheet1!$A$764:$U$778,9,FALSE)/100</f>
        <v>#N/A</v>
      </c>
      <c r="J7" s="56" t="e">
        <f>VLOOKUP(V7,[1]Sheet1!$A$764:$U$778,10,FALSE)</f>
        <v>#N/A</v>
      </c>
      <c r="K7" s="33" t="e">
        <f>VLOOKUP(V7,[1]Sheet1!$A$764:$U$778,11,FALSE)/100</f>
        <v>#N/A</v>
      </c>
      <c r="L7" s="36" t="e">
        <f>VLOOKUP(V7,[1]Sheet1!$A$764:$U$778,12,FALSE)</f>
        <v>#N/A</v>
      </c>
      <c r="M7" s="35" t="e">
        <f>VLOOKUP(V7,[1]Sheet1!$A$764:$U$778,13,FALSE)/100</f>
        <v>#N/A</v>
      </c>
      <c r="N7" s="56" t="e">
        <f>VLOOKUP(V7,[1]Sheet1!$A$764:$U$778,14,FALSE)</f>
        <v>#N/A</v>
      </c>
      <c r="O7" s="33" t="e">
        <f>VLOOKUP(V7,[1]Sheet1!$A$764:$U$778,15,FALSE)/100</f>
        <v>#N/A</v>
      </c>
      <c r="P7" s="36" t="e">
        <f>VLOOKUP(V7,[1]Sheet1!$A$764:$U$778,16,FALSE)</f>
        <v>#N/A</v>
      </c>
      <c r="Q7" s="35" t="e">
        <f>VLOOKUP(V7,[1]Sheet1!$A$764:$U$778,17,FALSE)/100</f>
        <v>#N/A</v>
      </c>
      <c r="R7" s="56" t="e">
        <f>VLOOKUP(V7,[1]Sheet1!$A$764:$U$778,18,FALSE)</f>
        <v>#N/A</v>
      </c>
      <c r="S7" s="33" t="e">
        <f>VLOOKUP(V7,[1]Sheet1!$A$764:$U$778,19,FALSE)/100</f>
        <v>#N/A</v>
      </c>
      <c r="T7" s="36" t="e">
        <f>VLOOKUP(V7,[1]Sheet1!$A$764:$U$778,20,FALSE)</f>
        <v>#N/A</v>
      </c>
      <c r="U7" s="35" t="e">
        <f>VLOOKUP(V7,[1]Sheet1!$A$764:$U$778,21,FALSE)/100</f>
        <v>#N/A</v>
      </c>
      <c r="V7" s="67" t="s">
        <v>186</v>
      </c>
    </row>
    <row r="8" spans="1:22" x14ac:dyDescent="0.25">
      <c r="A8" s="65" t="s">
        <v>110</v>
      </c>
      <c r="B8" s="36" t="e">
        <f>VLOOKUP(V8,[1]Sheet1!$A$764:$U$778,2,FALSE)</f>
        <v>#N/A</v>
      </c>
      <c r="C8" s="33" t="e">
        <f>VLOOKUP(V8,[1]Sheet1!$A$764:$U$778,3,FALSE)/100</f>
        <v>#N/A</v>
      </c>
      <c r="D8" s="36" t="e">
        <f>VLOOKUP(V8,[1]Sheet1!$A$764:$U$778,4,FALSE)</f>
        <v>#N/A</v>
      </c>
      <c r="E8" s="35" t="e">
        <f>VLOOKUP(V8,[1]Sheet1!$A$764:$U$778,5,FALSE)/100</f>
        <v>#N/A</v>
      </c>
      <c r="F8" s="56" t="e">
        <f>VLOOKUP(V8,[1]Sheet1!$A$764:$U$778,6,FALSE)</f>
        <v>#N/A</v>
      </c>
      <c r="G8" s="33" t="e">
        <f>VLOOKUP(V8,[1]Sheet1!$A$764:$U$778,7,FALSE)/100</f>
        <v>#N/A</v>
      </c>
      <c r="H8" s="36" t="e">
        <f>VLOOKUP(V8,[1]Sheet1!$A$764:$U$778,8,FALSE)</f>
        <v>#N/A</v>
      </c>
      <c r="I8" s="35" t="e">
        <f>VLOOKUP(V8,[1]Sheet1!$A$764:$U$778,9,FALSE)/100</f>
        <v>#N/A</v>
      </c>
      <c r="J8" s="56" t="e">
        <f>VLOOKUP(V8,[1]Sheet1!$A$764:$U$778,10,FALSE)</f>
        <v>#N/A</v>
      </c>
      <c r="K8" s="33" t="e">
        <f>VLOOKUP(V8,[1]Sheet1!$A$764:$U$778,11,FALSE)/100</f>
        <v>#N/A</v>
      </c>
      <c r="L8" s="36" t="e">
        <f>VLOOKUP(V8,[1]Sheet1!$A$764:$U$778,12,FALSE)</f>
        <v>#N/A</v>
      </c>
      <c r="M8" s="35" t="e">
        <f>VLOOKUP(V8,[1]Sheet1!$A$764:$U$778,13,FALSE)/100</f>
        <v>#N/A</v>
      </c>
      <c r="N8" s="56" t="e">
        <f>VLOOKUP(V8,[1]Sheet1!$A$764:$U$778,14,FALSE)</f>
        <v>#N/A</v>
      </c>
      <c r="O8" s="33" t="e">
        <f>VLOOKUP(V8,[1]Sheet1!$A$764:$U$778,15,FALSE)/100</f>
        <v>#N/A</v>
      </c>
      <c r="P8" s="36" t="e">
        <f>VLOOKUP(V8,[1]Sheet1!$A$764:$U$778,16,FALSE)</f>
        <v>#N/A</v>
      </c>
      <c r="Q8" s="35" t="e">
        <f>VLOOKUP(V8,[1]Sheet1!$A$764:$U$778,17,FALSE)/100</f>
        <v>#N/A</v>
      </c>
      <c r="R8" s="56" t="e">
        <f>VLOOKUP(V8,[1]Sheet1!$A$764:$U$778,18,FALSE)</f>
        <v>#N/A</v>
      </c>
      <c r="S8" s="33" t="e">
        <f>VLOOKUP(V8,[1]Sheet1!$A$764:$U$778,19,FALSE)/100</f>
        <v>#N/A</v>
      </c>
      <c r="T8" s="36" t="e">
        <f>VLOOKUP(V8,[1]Sheet1!$A$764:$U$778,20,FALSE)</f>
        <v>#N/A</v>
      </c>
      <c r="U8" s="35" t="e">
        <f>VLOOKUP(V8,[1]Sheet1!$A$764:$U$778,21,FALSE)/100</f>
        <v>#N/A</v>
      </c>
      <c r="V8" s="67" t="s">
        <v>187</v>
      </c>
    </row>
    <row r="9" spans="1:22" x14ac:dyDescent="0.25">
      <c r="A9" s="65" t="s">
        <v>111</v>
      </c>
      <c r="B9" s="36" t="e">
        <f>VLOOKUP(V9,[1]Sheet1!$A$764:$U$778,2,FALSE)</f>
        <v>#N/A</v>
      </c>
      <c r="C9" s="33" t="e">
        <f>VLOOKUP(V9,[1]Sheet1!$A$764:$U$778,3,FALSE)/100</f>
        <v>#N/A</v>
      </c>
      <c r="D9" s="36" t="e">
        <f>VLOOKUP(V9,[1]Sheet1!$A$764:$U$778,4,FALSE)</f>
        <v>#N/A</v>
      </c>
      <c r="E9" s="35" t="e">
        <f>VLOOKUP(V9,[1]Sheet1!$A$764:$U$778,5,FALSE)/100</f>
        <v>#N/A</v>
      </c>
      <c r="F9" s="56" t="e">
        <f>VLOOKUP(V9,[1]Sheet1!$A$764:$U$778,6,FALSE)</f>
        <v>#N/A</v>
      </c>
      <c r="G9" s="33" t="e">
        <f>VLOOKUP(V9,[1]Sheet1!$A$764:$U$778,7,FALSE)/100</f>
        <v>#N/A</v>
      </c>
      <c r="H9" s="36" t="e">
        <f>VLOOKUP(V9,[1]Sheet1!$A$764:$U$778,8,FALSE)</f>
        <v>#N/A</v>
      </c>
      <c r="I9" s="35" t="e">
        <f>VLOOKUP(V9,[1]Sheet1!$A$764:$U$778,9,FALSE)/100</f>
        <v>#N/A</v>
      </c>
      <c r="J9" s="56" t="e">
        <f>VLOOKUP(V9,[1]Sheet1!$A$764:$U$778,10,FALSE)</f>
        <v>#N/A</v>
      </c>
      <c r="K9" s="33" t="e">
        <f>VLOOKUP(V9,[1]Sheet1!$A$764:$U$778,11,FALSE)/100</f>
        <v>#N/A</v>
      </c>
      <c r="L9" s="36" t="e">
        <f>VLOOKUP(V9,[1]Sheet1!$A$764:$U$778,12,FALSE)</f>
        <v>#N/A</v>
      </c>
      <c r="M9" s="35" t="e">
        <f>VLOOKUP(V9,[1]Sheet1!$A$764:$U$778,13,FALSE)/100</f>
        <v>#N/A</v>
      </c>
      <c r="N9" s="56" t="e">
        <f>VLOOKUP(V9,[1]Sheet1!$A$764:$U$778,14,FALSE)</f>
        <v>#N/A</v>
      </c>
      <c r="O9" s="33" t="e">
        <f>VLOOKUP(V9,[1]Sheet1!$A$764:$U$778,15,FALSE)/100</f>
        <v>#N/A</v>
      </c>
      <c r="P9" s="36" t="e">
        <f>VLOOKUP(V9,[1]Sheet1!$A$764:$U$778,16,FALSE)</f>
        <v>#N/A</v>
      </c>
      <c r="Q9" s="35" t="e">
        <f>VLOOKUP(V9,[1]Sheet1!$A$764:$U$778,17,FALSE)/100</f>
        <v>#N/A</v>
      </c>
      <c r="R9" s="56" t="e">
        <f>VLOOKUP(V9,[1]Sheet1!$A$764:$U$778,18,FALSE)</f>
        <v>#N/A</v>
      </c>
      <c r="S9" s="33" t="e">
        <f>VLOOKUP(V9,[1]Sheet1!$A$764:$U$778,19,FALSE)/100</f>
        <v>#N/A</v>
      </c>
      <c r="T9" s="36" t="e">
        <f>VLOOKUP(V9,[1]Sheet1!$A$764:$U$778,20,FALSE)</f>
        <v>#N/A</v>
      </c>
      <c r="U9" s="35" t="e">
        <f>VLOOKUP(V9,[1]Sheet1!$A$764:$U$778,21,FALSE)/100</f>
        <v>#N/A</v>
      </c>
      <c r="V9" s="67" t="s">
        <v>188</v>
      </c>
    </row>
    <row r="10" spans="1:22" ht="15.75" thickBot="1" x14ac:dyDescent="0.3">
      <c r="A10" s="66" t="s">
        <v>112</v>
      </c>
      <c r="B10" s="57" t="e">
        <f>VLOOKUP(V10,[1]Sheet1!$A$764:$U$778,2,FALSE)</f>
        <v>#N/A</v>
      </c>
      <c r="C10" s="43" t="e">
        <f>VLOOKUP(V10,[1]Sheet1!$A$764:$U$778,3,FALSE)/100</f>
        <v>#N/A</v>
      </c>
      <c r="D10" s="57" t="e">
        <f>VLOOKUP(V10,[1]Sheet1!$A$764:$U$778,4,FALSE)</f>
        <v>#N/A</v>
      </c>
      <c r="E10" s="42" t="e">
        <f>VLOOKUP(V10,[1]Sheet1!$A$764:$U$778,5,FALSE)/100</f>
        <v>#N/A</v>
      </c>
      <c r="F10" s="58" t="e">
        <f>VLOOKUP(V10,[1]Sheet1!$A$764:$U$778,6,FALSE)</f>
        <v>#N/A</v>
      </c>
      <c r="G10" s="43" t="e">
        <f>VLOOKUP(V10,[1]Sheet1!$A$764:$U$778,7,FALSE)/100</f>
        <v>#N/A</v>
      </c>
      <c r="H10" s="57" t="e">
        <f>VLOOKUP(V10,[1]Sheet1!$A$764:$U$778,8,FALSE)</f>
        <v>#N/A</v>
      </c>
      <c r="I10" s="42" t="e">
        <f>VLOOKUP(V10,[1]Sheet1!$A$764:$U$778,9,FALSE)/100</f>
        <v>#N/A</v>
      </c>
      <c r="J10" s="58" t="e">
        <f>VLOOKUP(V10,[1]Sheet1!$A$764:$U$778,10,FALSE)</f>
        <v>#N/A</v>
      </c>
      <c r="K10" s="43" t="e">
        <f>VLOOKUP(V10,[1]Sheet1!$A$764:$U$778,11,FALSE)/100</f>
        <v>#N/A</v>
      </c>
      <c r="L10" s="57" t="e">
        <f>VLOOKUP(V10,[1]Sheet1!$A$764:$U$778,12,FALSE)</f>
        <v>#N/A</v>
      </c>
      <c r="M10" s="42" t="e">
        <f>VLOOKUP(V10,[1]Sheet1!$A$764:$U$778,13,FALSE)/100</f>
        <v>#N/A</v>
      </c>
      <c r="N10" s="58" t="e">
        <f>VLOOKUP(V10,[1]Sheet1!$A$764:$U$778,14,FALSE)</f>
        <v>#N/A</v>
      </c>
      <c r="O10" s="43" t="e">
        <f>VLOOKUP(V10,[1]Sheet1!$A$764:$U$778,15,FALSE)/100</f>
        <v>#N/A</v>
      </c>
      <c r="P10" s="57" t="e">
        <f>VLOOKUP(V10,[1]Sheet1!$A$764:$U$778,16,FALSE)</f>
        <v>#N/A</v>
      </c>
      <c r="Q10" s="42" t="e">
        <f>VLOOKUP(V10,[1]Sheet1!$A$764:$U$778,17,FALSE)/100</f>
        <v>#N/A</v>
      </c>
      <c r="R10" s="58" t="e">
        <f>VLOOKUP(V10,[1]Sheet1!$A$764:$U$778,18,FALSE)</f>
        <v>#N/A</v>
      </c>
      <c r="S10" s="43" t="e">
        <f>VLOOKUP(V10,[1]Sheet1!$A$764:$U$778,19,FALSE)/100</f>
        <v>#N/A</v>
      </c>
      <c r="T10" s="57" t="e">
        <f>VLOOKUP(V10,[1]Sheet1!$A$764:$U$778,20,FALSE)</f>
        <v>#N/A</v>
      </c>
      <c r="U10" s="42" t="e">
        <f>VLOOKUP(V10,[1]Sheet1!$A$764:$U$778,21,FALSE)/100</f>
        <v>#N/A</v>
      </c>
      <c r="V10" s="67" t="s">
        <v>189</v>
      </c>
    </row>
    <row r="11" spans="1:22" ht="25.15" customHeight="1" thickBot="1" x14ac:dyDescent="0.3">
      <c r="A11" s="34" t="s">
        <v>113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114</v>
      </c>
      <c r="B12" s="54" t="e">
        <f>VLOOKUP(V12,[1]Sheet1!$A$764:$U$778,2,FALSE)</f>
        <v>#N/A</v>
      </c>
      <c r="C12" s="41" t="e">
        <f>VLOOKUP(V12,[1]Sheet1!$A$764:$U$778,3,FALSE)/100</f>
        <v>#N/A</v>
      </c>
      <c r="D12" s="54" t="e">
        <f>VLOOKUP(V12,[1]Sheet1!$A$764:$U$778,4,FALSE)</f>
        <v>#N/A</v>
      </c>
      <c r="E12" s="40" t="e">
        <f>VLOOKUP(V12,[1]Sheet1!$A$764:$U$778,5,FALSE)/100</f>
        <v>#N/A</v>
      </c>
      <c r="F12" s="55" t="e">
        <f>VLOOKUP(V12,[1]Sheet1!$A$764:$U$778,6,FALSE)</f>
        <v>#N/A</v>
      </c>
      <c r="G12" s="41" t="e">
        <f>VLOOKUP(V12,[1]Sheet1!$A$764:$U$778,7,FALSE)/100</f>
        <v>#N/A</v>
      </c>
      <c r="H12" s="54" t="e">
        <f>VLOOKUP(V12,[1]Sheet1!$A$764:$U$778,8,FALSE)</f>
        <v>#N/A</v>
      </c>
      <c r="I12" s="40" t="e">
        <f>VLOOKUP(V12,[1]Sheet1!$A$764:$U$778,9,FALSE)/100</f>
        <v>#N/A</v>
      </c>
      <c r="J12" s="55" t="e">
        <f>VLOOKUP(V12,[1]Sheet1!$A$764:$U$778,10,FALSE)</f>
        <v>#N/A</v>
      </c>
      <c r="K12" s="41" t="e">
        <f>VLOOKUP(V12,[1]Sheet1!$A$764:$U$778,11,FALSE)/100</f>
        <v>#N/A</v>
      </c>
      <c r="L12" s="54" t="e">
        <f>VLOOKUP(V12,[1]Sheet1!$A$764:$U$778,12,FALSE)</f>
        <v>#N/A</v>
      </c>
      <c r="M12" s="40" t="e">
        <f>VLOOKUP(V12,[1]Sheet1!$A$764:$U$778,13,FALSE)/100</f>
        <v>#N/A</v>
      </c>
      <c r="N12" s="55" t="e">
        <f>VLOOKUP(V12,[1]Sheet1!$A$764:$U$778,14,FALSE)</f>
        <v>#N/A</v>
      </c>
      <c r="O12" s="41" t="e">
        <f>VLOOKUP(V12,[1]Sheet1!$A$764:$U$778,15,FALSE)/100</f>
        <v>#N/A</v>
      </c>
      <c r="P12" s="54" t="e">
        <f>VLOOKUP(V12,[1]Sheet1!$A$764:$U$778,16,FALSE)</f>
        <v>#N/A</v>
      </c>
      <c r="Q12" s="40" t="e">
        <f>VLOOKUP(V12,[1]Sheet1!$A$764:$U$778,17,FALSE)/100</f>
        <v>#N/A</v>
      </c>
      <c r="R12" s="55" t="e">
        <f>VLOOKUP(V12,[1]Sheet1!$A$764:$U$778,18,FALSE)</f>
        <v>#N/A</v>
      </c>
      <c r="S12" s="41" t="e">
        <f>VLOOKUP(V12,[1]Sheet1!$A$764:$U$778,19,FALSE)/100</f>
        <v>#N/A</v>
      </c>
      <c r="T12" s="54" t="e">
        <f>VLOOKUP(V12,[1]Sheet1!$A$764:$U$778,20,FALSE)</f>
        <v>#N/A</v>
      </c>
      <c r="U12" s="40" t="e">
        <f>VLOOKUP(V12,[1]Sheet1!$A$764:$U$778,21,FALSE)/100</f>
        <v>#N/A</v>
      </c>
      <c r="V12" s="67" t="s">
        <v>190</v>
      </c>
    </row>
    <row r="13" spans="1:22" x14ac:dyDescent="0.25">
      <c r="A13" s="65" t="s">
        <v>115</v>
      </c>
      <c r="B13" s="36" t="e">
        <f>VLOOKUP(V13,[1]Sheet1!$A$764:$U$778,2,FALSE)</f>
        <v>#N/A</v>
      </c>
      <c r="C13" s="33" t="e">
        <f>VLOOKUP(V13,[1]Sheet1!$A$764:$U$778,3,FALSE)/100</f>
        <v>#N/A</v>
      </c>
      <c r="D13" s="36" t="e">
        <f>VLOOKUP(V13,[1]Sheet1!$A$764:$U$778,4,FALSE)</f>
        <v>#N/A</v>
      </c>
      <c r="E13" s="35" t="e">
        <f>VLOOKUP(V13,[1]Sheet1!$A$764:$U$778,5,FALSE)/100</f>
        <v>#N/A</v>
      </c>
      <c r="F13" s="56" t="e">
        <f>VLOOKUP(V13,[1]Sheet1!$A$764:$U$778,6,FALSE)</f>
        <v>#N/A</v>
      </c>
      <c r="G13" s="33" t="e">
        <f>VLOOKUP(V13,[1]Sheet1!$A$764:$U$778,7,FALSE)/100</f>
        <v>#N/A</v>
      </c>
      <c r="H13" s="36" t="e">
        <f>VLOOKUP(V13,[1]Sheet1!$A$764:$U$778,8,FALSE)</f>
        <v>#N/A</v>
      </c>
      <c r="I13" s="35" t="e">
        <f>VLOOKUP(V13,[1]Sheet1!$A$764:$U$778,9,FALSE)/100</f>
        <v>#N/A</v>
      </c>
      <c r="J13" s="56" t="e">
        <f>VLOOKUP(V13,[1]Sheet1!$A$764:$U$778,10,FALSE)</f>
        <v>#N/A</v>
      </c>
      <c r="K13" s="33" t="e">
        <f>VLOOKUP(V13,[1]Sheet1!$A$764:$U$778,11,FALSE)/100</f>
        <v>#N/A</v>
      </c>
      <c r="L13" s="36" t="e">
        <f>VLOOKUP(V13,[1]Sheet1!$A$764:$U$778,12,FALSE)</f>
        <v>#N/A</v>
      </c>
      <c r="M13" s="35" t="e">
        <f>VLOOKUP(V13,[1]Sheet1!$A$764:$U$778,13,FALSE)/100</f>
        <v>#N/A</v>
      </c>
      <c r="N13" s="56" t="e">
        <f>VLOOKUP(V13,[1]Sheet1!$A$764:$U$778,14,FALSE)</f>
        <v>#N/A</v>
      </c>
      <c r="O13" s="33" t="e">
        <f>VLOOKUP(V13,[1]Sheet1!$A$764:$U$778,15,FALSE)/100</f>
        <v>#N/A</v>
      </c>
      <c r="P13" s="36" t="e">
        <f>VLOOKUP(V13,[1]Sheet1!$A$764:$U$778,16,FALSE)</f>
        <v>#N/A</v>
      </c>
      <c r="Q13" s="35" t="e">
        <f>VLOOKUP(V13,[1]Sheet1!$A$764:$U$778,17,FALSE)/100</f>
        <v>#N/A</v>
      </c>
      <c r="R13" s="56" t="e">
        <f>VLOOKUP(V13,[1]Sheet1!$A$764:$U$778,18,FALSE)</f>
        <v>#N/A</v>
      </c>
      <c r="S13" s="33" t="e">
        <f>VLOOKUP(V13,[1]Sheet1!$A$764:$U$778,19,FALSE)/100</f>
        <v>#N/A</v>
      </c>
      <c r="T13" s="36" t="e">
        <f>VLOOKUP(V13,[1]Sheet1!$A$764:$U$778,20,FALSE)</f>
        <v>#N/A</v>
      </c>
      <c r="U13" s="35" t="e">
        <f>VLOOKUP(V13,[1]Sheet1!$A$764:$U$778,21,FALSE)/100</f>
        <v>#N/A</v>
      </c>
      <c r="V13" s="67" t="s">
        <v>191</v>
      </c>
    </row>
    <row r="14" spans="1:22" x14ac:dyDescent="0.25">
      <c r="A14" s="65" t="s">
        <v>116</v>
      </c>
      <c r="B14" s="36" t="e">
        <f>VLOOKUP(V14,[1]Sheet1!$A$764:$U$778,2,FALSE)</f>
        <v>#N/A</v>
      </c>
      <c r="C14" s="33" t="e">
        <f>VLOOKUP(V14,[1]Sheet1!$A$764:$U$778,3,FALSE)/100</f>
        <v>#N/A</v>
      </c>
      <c r="D14" s="36" t="e">
        <f>VLOOKUP(V14,[1]Sheet1!$A$764:$U$778,4,FALSE)</f>
        <v>#N/A</v>
      </c>
      <c r="E14" s="35" t="e">
        <f>VLOOKUP(V14,[1]Sheet1!$A$764:$U$778,5,FALSE)/100</f>
        <v>#N/A</v>
      </c>
      <c r="F14" s="56" t="e">
        <f>VLOOKUP(V14,[1]Sheet1!$A$764:$U$778,6,FALSE)</f>
        <v>#N/A</v>
      </c>
      <c r="G14" s="33" t="e">
        <f>VLOOKUP(V14,[1]Sheet1!$A$764:$U$778,7,FALSE)/100</f>
        <v>#N/A</v>
      </c>
      <c r="H14" s="36" t="e">
        <f>VLOOKUP(V14,[1]Sheet1!$A$764:$U$778,8,FALSE)</f>
        <v>#N/A</v>
      </c>
      <c r="I14" s="35" t="e">
        <f>VLOOKUP(V14,[1]Sheet1!$A$764:$U$778,9,FALSE)/100</f>
        <v>#N/A</v>
      </c>
      <c r="J14" s="56" t="e">
        <f>VLOOKUP(V14,[1]Sheet1!$A$764:$U$778,10,FALSE)</f>
        <v>#N/A</v>
      </c>
      <c r="K14" s="33" t="e">
        <f>VLOOKUP(V14,[1]Sheet1!$A$764:$U$778,11,FALSE)/100</f>
        <v>#N/A</v>
      </c>
      <c r="L14" s="36" t="e">
        <f>VLOOKUP(V14,[1]Sheet1!$A$764:$U$778,12,FALSE)</f>
        <v>#N/A</v>
      </c>
      <c r="M14" s="35" t="e">
        <f>VLOOKUP(V14,[1]Sheet1!$A$764:$U$778,13,FALSE)/100</f>
        <v>#N/A</v>
      </c>
      <c r="N14" s="56" t="e">
        <f>VLOOKUP(V14,[1]Sheet1!$A$764:$U$778,14,FALSE)</f>
        <v>#N/A</v>
      </c>
      <c r="O14" s="33" t="e">
        <f>VLOOKUP(V14,[1]Sheet1!$A$764:$U$778,15,FALSE)/100</f>
        <v>#N/A</v>
      </c>
      <c r="P14" s="36" t="e">
        <f>VLOOKUP(V14,[1]Sheet1!$A$764:$U$778,16,FALSE)</f>
        <v>#N/A</v>
      </c>
      <c r="Q14" s="35" t="e">
        <f>VLOOKUP(V14,[1]Sheet1!$A$764:$U$778,17,FALSE)/100</f>
        <v>#N/A</v>
      </c>
      <c r="R14" s="56" t="e">
        <f>VLOOKUP(V14,[1]Sheet1!$A$764:$U$778,18,FALSE)</f>
        <v>#N/A</v>
      </c>
      <c r="S14" s="33" t="e">
        <f>VLOOKUP(V14,[1]Sheet1!$A$764:$U$778,19,FALSE)/100</f>
        <v>#N/A</v>
      </c>
      <c r="T14" s="36" t="e">
        <f>VLOOKUP(V14,[1]Sheet1!$A$764:$U$778,20,FALSE)</f>
        <v>#N/A</v>
      </c>
      <c r="U14" s="35" t="e">
        <f>VLOOKUP(V14,[1]Sheet1!$A$764:$U$778,21,FALSE)/100</f>
        <v>#N/A</v>
      </c>
      <c r="V14" s="67" t="s">
        <v>192</v>
      </c>
    </row>
    <row r="15" spans="1:22" x14ac:dyDescent="0.25">
      <c r="A15" s="65" t="s">
        <v>117</v>
      </c>
      <c r="B15" s="36" t="e">
        <f>VLOOKUP(V15,[1]Sheet1!$A$764:$U$778,2,FALSE)</f>
        <v>#N/A</v>
      </c>
      <c r="C15" s="33" t="e">
        <f>VLOOKUP(V15,[1]Sheet1!$A$764:$U$778,3,FALSE)/100</f>
        <v>#N/A</v>
      </c>
      <c r="D15" s="36" t="e">
        <f>VLOOKUP(V15,[1]Sheet1!$A$764:$U$778,4,FALSE)</f>
        <v>#N/A</v>
      </c>
      <c r="E15" s="35" t="e">
        <f>VLOOKUP(V15,[1]Sheet1!$A$764:$U$778,5,FALSE)/100</f>
        <v>#N/A</v>
      </c>
      <c r="F15" s="56" t="e">
        <f>VLOOKUP(V15,[1]Sheet1!$A$764:$U$778,6,FALSE)</f>
        <v>#N/A</v>
      </c>
      <c r="G15" s="33" t="e">
        <f>VLOOKUP(V15,[1]Sheet1!$A$764:$U$778,7,FALSE)/100</f>
        <v>#N/A</v>
      </c>
      <c r="H15" s="36" t="e">
        <f>VLOOKUP(V15,[1]Sheet1!$A$764:$U$778,8,FALSE)</f>
        <v>#N/A</v>
      </c>
      <c r="I15" s="35" t="e">
        <f>VLOOKUP(V15,[1]Sheet1!$A$764:$U$778,9,FALSE)/100</f>
        <v>#N/A</v>
      </c>
      <c r="J15" s="56" t="e">
        <f>VLOOKUP(V15,[1]Sheet1!$A$764:$U$778,10,FALSE)</f>
        <v>#N/A</v>
      </c>
      <c r="K15" s="33" t="e">
        <f>VLOOKUP(V15,[1]Sheet1!$A$764:$U$778,11,FALSE)/100</f>
        <v>#N/A</v>
      </c>
      <c r="L15" s="36" t="e">
        <f>VLOOKUP(V15,[1]Sheet1!$A$764:$U$778,12,FALSE)</f>
        <v>#N/A</v>
      </c>
      <c r="M15" s="35" t="e">
        <f>VLOOKUP(V15,[1]Sheet1!$A$764:$U$778,13,FALSE)/100</f>
        <v>#N/A</v>
      </c>
      <c r="N15" s="56" t="e">
        <f>VLOOKUP(V15,[1]Sheet1!$A$764:$U$778,14,FALSE)</f>
        <v>#N/A</v>
      </c>
      <c r="O15" s="33" t="e">
        <f>VLOOKUP(V15,[1]Sheet1!$A$764:$U$778,15,FALSE)/100</f>
        <v>#N/A</v>
      </c>
      <c r="P15" s="36" t="e">
        <f>VLOOKUP(V15,[1]Sheet1!$A$764:$U$778,16,FALSE)</f>
        <v>#N/A</v>
      </c>
      <c r="Q15" s="35" t="e">
        <f>VLOOKUP(V15,[1]Sheet1!$A$764:$U$778,17,FALSE)/100</f>
        <v>#N/A</v>
      </c>
      <c r="R15" s="56" t="e">
        <f>VLOOKUP(V15,[1]Sheet1!$A$764:$U$778,18,FALSE)</f>
        <v>#N/A</v>
      </c>
      <c r="S15" s="33" t="e">
        <f>VLOOKUP(V15,[1]Sheet1!$A$764:$U$778,19,FALSE)/100</f>
        <v>#N/A</v>
      </c>
      <c r="T15" s="36" t="e">
        <f>VLOOKUP(V15,[1]Sheet1!$A$764:$U$778,20,FALSE)</f>
        <v>#N/A</v>
      </c>
      <c r="U15" s="35" t="e">
        <f>VLOOKUP(V15,[1]Sheet1!$A$764:$U$778,21,FALSE)/100</f>
        <v>#N/A</v>
      </c>
      <c r="V15" s="67" t="s">
        <v>193</v>
      </c>
    </row>
    <row r="16" spans="1:22" ht="15.75" thickBot="1" x14ac:dyDescent="0.3">
      <c r="A16" s="66" t="s">
        <v>118</v>
      </c>
      <c r="B16" s="57" t="e">
        <f>VLOOKUP(V16,[1]Sheet1!$A$764:$U$778,2,FALSE)</f>
        <v>#N/A</v>
      </c>
      <c r="C16" s="43" t="e">
        <f>VLOOKUP(V16,[1]Sheet1!$A$764:$U$778,3,FALSE)/100</f>
        <v>#N/A</v>
      </c>
      <c r="D16" s="57" t="e">
        <f>VLOOKUP(V16,[1]Sheet1!$A$764:$U$778,4,FALSE)</f>
        <v>#N/A</v>
      </c>
      <c r="E16" s="42" t="e">
        <f>VLOOKUP(V16,[1]Sheet1!$A$764:$U$778,5,FALSE)/100</f>
        <v>#N/A</v>
      </c>
      <c r="F16" s="58" t="e">
        <f>VLOOKUP(V16,[1]Sheet1!$A$764:$U$778,6,FALSE)</f>
        <v>#N/A</v>
      </c>
      <c r="G16" s="43" t="e">
        <f>VLOOKUP(V16,[1]Sheet1!$A$764:$U$778,7,FALSE)/100</f>
        <v>#N/A</v>
      </c>
      <c r="H16" s="57" t="e">
        <f>VLOOKUP(V16,[1]Sheet1!$A$764:$U$778,8,FALSE)</f>
        <v>#N/A</v>
      </c>
      <c r="I16" s="42" t="e">
        <f>VLOOKUP(V16,[1]Sheet1!$A$764:$U$778,9,FALSE)/100</f>
        <v>#N/A</v>
      </c>
      <c r="J16" s="58" t="e">
        <f>VLOOKUP(V16,[1]Sheet1!$A$764:$U$778,10,FALSE)</f>
        <v>#N/A</v>
      </c>
      <c r="K16" s="43" t="e">
        <f>VLOOKUP(V16,[1]Sheet1!$A$764:$U$778,11,FALSE)/100</f>
        <v>#N/A</v>
      </c>
      <c r="L16" s="57" t="e">
        <f>VLOOKUP(V16,[1]Sheet1!$A$764:$U$778,12,FALSE)</f>
        <v>#N/A</v>
      </c>
      <c r="M16" s="42" t="e">
        <f>VLOOKUP(V16,[1]Sheet1!$A$764:$U$778,13,FALSE)/100</f>
        <v>#N/A</v>
      </c>
      <c r="N16" s="58" t="e">
        <f>VLOOKUP(V16,[1]Sheet1!$A$764:$U$778,14,FALSE)</f>
        <v>#N/A</v>
      </c>
      <c r="O16" s="43" t="e">
        <f>VLOOKUP(V16,[1]Sheet1!$A$764:$U$778,15,FALSE)/100</f>
        <v>#N/A</v>
      </c>
      <c r="P16" s="57" t="e">
        <f>VLOOKUP(V16,[1]Sheet1!$A$764:$U$778,16,FALSE)</f>
        <v>#N/A</v>
      </c>
      <c r="Q16" s="42" t="e">
        <f>VLOOKUP(V16,[1]Sheet1!$A$764:$U$778,17,FALSE)/100</f>
        <v>#N/A</v>
      </c>
      <c r="R16" s="58" t="e">
        <f>VLOOKUP(V16,[1]Sheet1!$A$764:$U$778,18,FALSE)</f>
        <v>#N/A</v>
      </c>
      <c r="S16" s="43" t="e">
        <f>VLOOKUP(V16,[1]Sheet1!$A$764:$U$778,19,FALSE)/100</f>
        <v>#N/A</v>
      </c>
      <c r="T16" s="57" t="e">
        <f>VLOOKUP(V16,[1]Sheet1!$A$764:$U$778,20,FALSE)</f>
        <v>#N/A</v>
      </c>
      <c r="U16" s="42" t="e">
        <f>VLOOKUP(V16,[1]Sheet1!$A$764:$U$778,21,FALSE)/100</f>
        <v>#N/A</v>
      </c>
      <c r="V16" s="67" t="s">
        <v>194</v>
      </c>
    </row>
    <row r="17" spans="1:22" ht="25.15" customHeight="1" thickBot="1" x14ac:dyDescent="0.3">
      <c r="A17" s="34" t="s">
        <v>119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120</v>
      </c>
      <c r="B18" s="54" t="e">
        <f>VLOOKUP(V18,[1]Sheet1!$A$764:$U$778,2,FALSE)</f>
        <v>#N/A</v>
      </c>
      <c r="C18" s="41" t="e">
        <f>VLOOKUP(V18,[1]Sheet1!$A$764:$U$778,3,FALSE)/100</f>
        <v>#N/A</v>
      </c>
      <c r="D18" s="54" t="e">
        <f>VLOOKUP(V18,[1]Sheet1!$A$764:$U$778,4,FALSE)</f>
        <v>#N/A</v>
      </c>
      <c r="E18" s="40" t="e">
        <f>VLOOKUP(V18,[1]Sheet1!$A$764:$U$778,5,FALSE)/100</f>
        <v>#N/A</v>
      </c>
      <c r="F18" s="55" t="e">
        <f>VLOOKUP(V18,[1]Sheet1!$A$764:$U$778,6,FALSE)</f>
        <v>#N/A</v>
      </c>
      <c r="G18" s="41" t="e">
        <f>VLOOKUP(V18,[1]Sheet1!$A$764:$U$778,7,FALSE)/100</f>
        <v>#N/A</v>
      </c>
      <c r="H18" s="54" t="e">
        <f>VLOOKUP(V18,[1]Sheet1!$A$764:$U$778,8,FALSE)</f>
        <v>#N/A</v>
      </c>
      <c r="I18" s="40" t="e">
        <f>VLOOKUP(V18,[1]Sheet1!$A$764:$U$778,9,FALSE)/100</f>
        <v>#N/A</v>
      </c>
      <c r="J18" s="55" t="e">
        <f>VLOOKUP(V18,[1]Sheet1!$A$764:$U$778,10,FALSE)</f>
        <v>#N/A</v>
      </c>
      <c r="K18" s="41" t="e">
        <f>VLOOKUP(V18,[1]Sheet1!$A$764:$U$778,11,FALSE)/100</f>
        <v>#N/A</v>
      </c>
      <c r="L18" s="54" t="e">
        <f>VLOOKUP(V18,[1]Sheet1!$A$764:$U$778,12,FALSE)</f>
        <v>#N/A</v>
      </c>
      <c r="M18" s="40" t="e">
        <f>VLOOKUP(V18,[1]Sheet1!$A$764:$U$778,13,FALSE)/100</f>
        <v>#N/A</v>
      </c>
      <c r="N18" s="55" t="e">
        <f>VLOOKUP(V18,[1]Sheet1!$A$764:$U$778,14,FALSE)</f>
        <v>#N/A</v>
      </c>
      <c r="O18" s="41" t="e">
        <f>VLOOKUP(V18,[1]Sheet1!$A$764:$U$778,15,FALSE)/100</f>
        <v>#N/A</v>
      </c>
      <c r="P18" s="54" t="e">
        <f>VLOOKUP(V18,[1]Sheet1!$A$764:$U$778,16,FALSE)</f>
        <v>#N/A</v>
      </c>
      <c r="Q18" s="40" t="e">
        <f>VLOOKUP(V18,[1]Sheet1!$A$764:$U$778,17,FALSE)/100</f>
        <v>#N/A</v>
      </c>
      <c r="R18" s="55" t="e">
        <f>VLOOKUP(V18,[1]Sheet1!$A$764:$U$778,18,FALSE)</f>
        <v>#N/A</v>
      </c>
      <c r="S18" s="41" t="e">
        <f>VLOOKUP(V18,[1]Sheet1!$A$764:$U$778,19,FALSE)/100</f>
        <v>#N/A</v>
      </c>
      <c r="T18" s="54" t="e">
        <f>VLOOKUP(V18,[1]Sheet1!$A$764:$U$778,20,FALSE)</f>
        <v>#N/A</v>
      </c>
      <c r="U18" s="40" t="e">
        <f>VLOOKUP(V18,[1]Sheet1!$A$764:$U$778,21,FALSE)/100</f>
        <v>#N/A</v>
      </c>
      <c r="V18" s="67" t="s">
        <v>195</v>
      </c>
    </row>
    <row r="19" spans="1:22" x14ac:dyDescent="0.25">
      <c r="A19" s="65" t="s">
        <v>121</v>
      </c>
      <c r="B19" s="36" t="e">
        <f>VLOOKUP(V19,[1]Sheet1!$A$764:$U$778,2,FALSE)</f>
        <v>#N/A</v>
      </c>
      <c r="C19" s="33" t="e">
        <f>VLOOKUP(V19,[1]Sheet1!$A$764:$U$778,3,FALSE)/100</f>
        <v>#N/A</v>
      </c>
      <c r="D19" s="36" t="e">
        <f>VLOOKUP(V19,[1]Sheet1!$A$764:$U$778,4,FALSE)</f>
        <v>#N/A</v>
      </c>
      <c r="E19" s="35" t="e">
        <f>VLOOKUP(V19,[1]Sheet1!$A$764:$U$778,5,FALSE)/100</f>
        <v>#N/A</v>
      </c>
      <c r="F19" s="56" t="e">
        <f>VLOOKUP(V19,[1]Sheet1!$A$764:$U$778,6,FALSE)</f>
        <v>#N/A</v>
      </c>
      <c r="G19" s="33" t="e">
        <f>VLOOKUP(V19,[1]Sheet1!$A$764:$U$778,7,FALSE)/100</f>
        <v>#N/A</v>
      </c>
      <c r="H19" s="36" t="e">
        <f>VLOOKUP(V19,[1]Sheet1!$A$764:$U$778,8,FALSE)</f>
        <v>#N/A</v>
      </c>
      <c r="I19" s="35" t="e">
        <f>VLOOKUP(V19,[1]Sheet1!$A$764:$U$778,9,FALSE)/100</f>
        <v>#N/A</v>
      </c>
      <c r="J19" s="56" t="e">
        <f>VLOOKUP(V19,[1]Sheet1!$A$764:$U$778,10,FALSE)</f>
        <v>#N/A</v>
      </c>
      <c r="K19" s="33" t="e">
        <f>VLOOKUP(V19,[1]Sheet1!$A$764:$U$778,11,FALSE)/100</f>
        <v>#N/A</v>
      </c>
      <c r="L19" s="36" t="e">
        <f>VLOOKUP(V19,[1]Sheet1!$A$764:$U$778,12,FALSE)</f>
        <v>#N/A</v>
      </c>
      <c r="M19" s="35" t="e">
        <f>VLOOKUP(V19,[1]Sheet1!$A$764:$U$778,13,FALSE)/100</f>
        <v>#N/A</v>
      </c>
      <c r="N19" s="56" t="e">
        <f>VLOOKUP(V19,[1]Sheet1!$A$764:$U$778,14,FALSE)</f>
        <v>#N/A</v>
      </c>
      <c r="O19" s="33" t="e">
        <f>VLOOKUP(V19,[1]Sheet1!$A$764:$U$778,15,FALSE)/100</f>
        <v>#N/A</v>
      </c>
      <c r="P19" s="36" t="e">
        <f>VLOOKUP(V19,[1]Sheet1!$A$764:$U$778,16,FALSE)</f>
        <v>#N/A</v>
      </c>
      <c r="Q19" s="35" t="e">
        <f>VLOOKUP(V19,[1]Sheet1!$A$764:$U$778,17,FALSE)/100</f>
        <v>#N/A</v>
      </c>
      <c r="R19" s="56" t="e">
        <f>VLOOKUP(V19,[1]Sheet1!$A$764:$U$778,18,FALSE)</f>
        <v>#N/A</v>
      </c>
      <c r="S19" s="33" t="e">
        <f>VLOOKUP(V19,[1]Sheet1!$A$764:$U$778,19,FALSE)/100</f>
        <v>#N/A</v>
      </c>
      <c r="T19" s="36" t="e">
        <f>VLOOKUP(V19,[1]Sheet1!$A$764:$U$778,20,FALSE)</f>
        <v>#N/A</v>
      </c>
      <c r="U19" s="35" t="e">
        <f>VLOOKUP(V19,[1]Sheet1!$A$764:$U$778,21,FALSE)/100</f>
        <v>#N/A</v>
      </c>
      <c r="V19" s="67" t="s">
        <v>196</v>
      </c>
    </row>
    <row r="20" spans="1:22" ht="15.75" thickBot="1" x14ac:dyDescent="0.3">
      <c r="A20" s="66" t="s">
        <v>40</v>
      </c>
      <c r="B20" s="57" t="e">
        <f>VLOOKUP(V20,[1]Sheet1!$A$764:$U$778,2,FALSE)</f>
        <v>#N/A</v>
      </c>
      <c r="C20" s="43" t="e">
        <f>VLOOKUP(V20,[1]Sheet1!$A$764:$U$778,3,FALSE)/100</f>
        <v>#N/A</v>
      </c>
      <c r="D20" s="57" t="e">
        <f>VLOOKUP(V20,[1]Sheet1!$A$764:$U$778,4,FALSE)</f>
        <v>#N/A</v>
      </c>
      <c r="E20" s="42" t="e">
        <f>VLOOKUP(V20,[1]Sheet1!$A$764:$U$778,5,FALSE)/100</f>
        <v>#N/A</v>
      </c>
      <c r="F20" s="58" t="e">
        <f>VLOOKUP(V20,[1]Sheet1!$A$764:$U$778,6,FALSE)</f>
        <v>#N/A</v>
      </c>
      <c r="G20" s="43" t="e">
        <f>VLOOKUP(V20,[1]Sheet1!$A$764:$U$778,7,FALSE)/100</f>
        <v>#N/A</v>
      </c>
      <c r="H20" s="57" t="e">
        <f>VLOOKUP(V20,[1]Sheet1!$A$764:$U$778,8,FALSE)</f>
        <v>#N/A</v>
      </c>
      <c r="I20" s="42" t="e">
        <f>VLOOKUP(V20,[1]Sheet1!$A$764:$U$778,9,FALSE)/100</f>
        <v>#N/A</v>
      </c>
      <c r="J20" s="58" t="e">
        <f>VLOOKUP(V20,[1]Sheet1!$A$764:$U$778,10,FALSE)</f>
        <v>#N/A</v>
      </c>
      <c r="K20" s="43" t="e">
        <f>VLOOKUP(V20,[1]Sheet1!$A$764:$U$778,11,FALSE)/100</f>
        <v>#N/A</v>
      </c>
      <c r="L20" s="57" t="e">
        <f>VLOOKUP(V20,[1]Sheet1!$A$764:$U$778,12,FALSE)</f>
        <v>#N/A</v>
      </c>
      <c r="M20" s="42" t="e">
        <f>VLOOKUP(V20,[1]Sheet1!$A$764:$U$778,13,FALSE)/100</f>
        <v>#N/A</v>
      </c>
      <c r="N20" s="58" t="e">
        <f>VLOOKUP(V20,[1]Sheet1!$A$764:$U$778,14,FALSE)</f>
        <v>#N/A</v>
      </c>
      <c r="O20" s="43" t="e">
        <f>VLOOKUP(V20,[1]Sheet1!$A$764:$U$778,15,FALSE)/100</f>
        <v>#N/A</v>
      </c>
      <c r="P20" s="57" t="e">
        <f>VLOOKUP(V20,[1]Sheet1!$A$764:$U$778,16,FALSE)</f>
        <v>#N/A</v>
      </c>
      <c r="Q20" s="42" t="e">
        <f>VLOOKUP(V20,[1]Sheet1!$A$764:$U$778,17,FALSE)/100</f>
        <v>#N/A</v>
      </c>
      <c r="R20" s="58" t="e">
        <f>VLOOKUP(V20,[1]Sheet1!$A$764:$U$778,18,FALSE)</f>
        <v>#N/A</v>
      </c>
      <c r="S20" s="43" t="e">
        <f>VLOOKUP(V20,[1]Sheet1!$A$764:$U$778,19,FALSE)/100</f>
        <v>#N/A</v>
      </c>
      <c r="T20" s="57" t="e">
        <f>VLOOKUP(V20,[1]Sheet1!$A$764:$U$778,20,FALSE)</f>
        <v>#N/A</v>
      </c>
      <c r="U20" s="42" t="e">
        <f>VLOOKUP(V20,[1]Sheet1!$A$764:$U$778,21,FALSE)/100</f>
        <v>#N/A</v>
      </c>
      <c r="V20" s="67" t="s">
        <v>197</v>
      </c>
    </row>
    <row r="21" spans="1:22" ht="25.15" customHeight="1" thickBot="1" x14ac:dyDescent="0.3">
      <c r="A21" s="37" t="s">
        <v>122</v>
      </c>
      <c r="B21" s="61" t="e">
        <f>VLOOKUP(V21,[1]Sheet1!$A$764:$U$778,2,FALSE)</f>
        <v>#N/A</v>
      </c>
      <c r="C21" s="46" t="e">
        <f>VLOOKUP(V21,[1]Sheet1!$A$764:$U$778,3,FALSE)/100</f>
        <v>#N/A</v>
      </c>
      <c r="D21" s="62" t="e">
        <f>VLOOKUP(V21,[1]Sheet1!$A$764:$U$778,4,FALSE)</f>
        <v>#N/A</v>
      </c>
      <c r="E21" s="47" t="e">
        <f>VLOOKUP(V21,[1]Sheet1!$A$764:$U$778,5,FALSE)/100</f>
        <v>#N/A</v>
      </c>
      <c r="F21" s="61" t="e">
        <f>VLOOKUP(V21,[1]Sheet1!$A$764:$U$778,6,FALSE)</f>
        <v>#N/A</v>
      </c>
      <c r="G21" s="46" t="e">
        <f>VLOOKUP(V21,[1]Sheet1!$A$764:$U$778,7,FALSE)/100</f>
        <v>#N/A</v>
      </c>
      <c r="H21" s="62" t="e">
        <f>VLOOKUP(V21,[1]Sheet1!$A$764:$U$778,8,FALSE)</f>
        <v>#N/A</v>
      </c>
      <c r="I21" s="47" t="e">
        <f>VLOOKUP(V21,[1]Sheet1!$A$764:$U$778,9,FALSE)/100</f>
        <v>#N/A</v>
      </c>
      <c r="J21" s="61" t="e">
        <f>VLOOKUP(V21,[1]Sheet1!$A$764:$U$778,10,FALSE)</f>
        <v>#N/A</v>
      </c>
      <c r="K21" s="46" t="e">
        <f>VLOOKUP(V21,[1]Sheet1!$A$764:$U$778,11,FALSE)/100</f>
        <v>#N/A</v>
      </c>
      <c r="L21" s="62" t="e">
        <f>VLOOKUP(V21,[1]Sheet1!$A$764:$U$778,12,FALSE)</f>
        <v>#N/A</v>
      </c>
      <c r="M21" s="47" t="e">
        <f>VLOOKUP(V21,[1]Sheet1!$A$764:$U$778,13,FALSE)/100</f>
        <v>#N/A</v>
      </c>
      <c r="N21" s="61" t="e">
        <f>VLOOKUP(V21,[1]Sheet1!$A$764:$U$778,14,FALSE)</f>
        <v>#N/A</v>
      </c>
      <c r="O21" s="46" t="e">
        <f>VLOOKUP(V21,[1]Sheet1!$A$764:$U$778,15,FALSE)/100</f>
        <v>#N/A</v>
      </c>
      <c r="P21" s="62" t="e">
        <f>VLOOKUP(V21,[1]Sheet1!$A$764:$U$778,16,FALSE)</f>
        <v>#N/A</v>
      </c>
      <c r="Q21" s="47" t="e">
        <f>VLOOKUP(V21,[1]Sheet1!$A$764:$U$778,17,FALSE)/100</f>
        <v>#N/A</v>
      </c>
      <c r="R21" s="61" t="e">
        <f>VLOOKUP(V21,[1]Sheet1!$A$764:$U$778,18,FALSE)</f>
        <v>#N/A</v>
      </c>
      <c r="S21" s="46" t="e">
        <f>VLOOKUP(V21,[1]Sheet1!$A$764:$U$778,19,FALSE)/100</f>
        <v>#N/A</v>
      </c>
      <c r="T21" s="62" t="e">
        <f>VLOOKUP(V21,[1]Sheet1!$A$764:$U$778,20,FALSE)</f>
        <v>#N/A</v>
      </c>
      <c r="U21" s="47" t="e">
        <f>VLOOKUP(V21,[1]Sheet1!$A$764:$U$778,21,FALSE)/100</f>
        <v>#N/A</v>
      </c>
      <c r="V21" s="68" t="s">
        <v>54</v>
      </c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11.5703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Y38"/>
  <sheetViews>
    <sheetView zoomScale="70" zoomScaleNormal="70" workbookViewId="0">
      <selection activeCell="C8" sqref="C8:X33"/>
    </sheetView>
  </sheetViews>
  <sheetFormatPr defaultColWidth="9.140625" defaultRowHeight="15" x14ac:dyDescent="0.25"/>
  <cols>
    <col min="1" max="1" width="9.140625" style="81"/>
    <col min="2" max="2" width="12.5703125" style="81" customWidth="1"/>
    <col min="3" max="24" width="11.42578125" style="81" customWidth="1"/>
    <col min="25" max="25" width="9.140625" style="295"/>
    <col min="26" max="16384" width="9.140625" style="81"/>
  </cols>
  <sheetData>
    <row r="1" spans="2:25" ht="15.75" thickBot="1" x14ac:dyDescent="0.3"/>
    <row r="2" spans="2:25" ht="25.15" customHeight="1" thickTop="1" thickBot="1" x14ac:dyDescent="0.3">
      <c r="B2" s="321" t="s">
        <v>308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3"/>
    </row>
    <row r="3" spans="2:25" ht="25.15" customHeight="1" thickTop="1" thickBot="1" x14ac:dyDescent="0.3">
      <c r="B3" s="324" t="s">
        <v>4</v>
      </c>
      <c r="C3" s="328" t="s">
        <v>37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9"/>
      <c r="W3" s="330" t="s">
        <v>32</v>
      </c>
      <c r="X3" s="331"/>
    </row>
    <row r="4" spans="2:25" ht="25.15" customHeight="1" thickTop="1" thickBot="1" x14ac:dyDescent="0.3">
      <c r="B4" s="325"/>
      <c r="C4" s="334" t="s">
        <v>38</v>
      </c>
      <c r="D4" s="335"/>
      <c r="E4" s="335"/>
      <c r="F4" s="335"/>
      <c r="G4" s="335"/>
      <c r="H4" s="335"/>
      <c r="I4" s="335"/>
      <c r="J4" s="335"/>
      <c r="K4" s="335"/>
      <c r="L4" s="336"/>
      <c r="M4" s="334" t="s">
        <v>39</v>
      </c>
      <c r="N4" s="335"/>
      <c r="O4" s="335"/>
      <c r="P4" s="335"/>
      <c r="Q4" s="335"/>
      <c r="R4" s="335"/>
      <c r="S4" s="335"/>
      <c r="T4" s="335"/>
      <c r="U4" s="335"/>
      <c r="V4" s="336"/>
      <c r="W4" s="332"/>
      <c r="X4" s="333"/>
    </row>
    <row r="5" spans="2:25" ht="25.15" customHeight="1" thickTop="1" thickBot="1" x14ac:dyDescent="0.3">
      <c r="B5" s="325"/>
      <c r="C5" s="334" t="s">
        <v>33</v>
      </c>
      <c r="D5" s="337"/>
      <c r="E5" s="337"/>
      <c r="F5" s="337"/>
      <c r="G5" s="337"/>
      <c r="H5" s="337"/>
      <c r="I5" s="337"/>
      <c r="J5" s="338"/>
      <c r="K5" s="339" t="s">
        <v>32</v>
      </c>
      <c r="L5" s="340"/>
      <c r="M5" s="334" t="s">
        <v>33</v>
      </c>
      <c r="N5" s="337"/>
      <c r="O5" s="337"/>
      <c r="P5" s="337"/>
      <c r="Q5" s="337"/>
      <c r="R5" s="337"/>
      <c r="S5" s="337"/>
      <c r="T5" s="338"/>
      <c r="U5" s="339" t="s">
        <v>32</v>
      </c>
      <c r="V5" s="340"/>
      <c r="W5" s="332"/>
      <c r="X5" s="333"/>
    </row>
    <row r="6" spans="2:25" ht="25.15" customHeight="1" thickTop="1" x14ac:dyDescent="0.25">
      <c r="B6" s="326"/>
      <c r="C6" s="339" t="s">
        <v>34</v>
      </c>
      <c r="D6" s="318"/>
      <c r="E6" s="317" t="s">
        <v>198</v>
      </c>
      <c r="F6" s="318"/>
      <c r="G6" s="317" t="s">
        <v>53</v>
      </c>
      <c r="H6" s="318"/>
      <c r="I6" s="319" t="s">
        <v>35</v>
      </c>
      <c r="J6" s="320"/>
      <c r="K6" s="341"/>
      <c r="L6" s="342"/>
      <c r="M6" s="339" t="s">
        <v>34</v>
      </c>
      <c r="N6" s="318"/>
      <c r="O6" s="317" t="s">
        <v>198</v>
      </c>
      <c r="P6" s="318"/>
      <c r="Q6" s="317" t="s">
        <v>53</v>
      </c>
      <c r="R6" s="318"/>
      <c r="S6" s="319" t="s">
        <v>35</v>
      </c>
      <c r="T6" s="320"/>
      <c r="U6" s="341"/>
      <c r="V6" s="342"/>
      <c r="W6" s="332"/>
      <c r="X6" s="333"/>
    </row>
    <row r="7" spans="2:25" ht="25.15" customHeight="1" thickBot="1" x14ac:dyDescent="0.3">
      <c r="B7" s="327"/>
      <c r="C7" s="259" t="s">
        <v>5</v>
      </c>
      <c r="D7" s="260" t="s">
        <v>6</v>
      </c>
      <c r="E7" s="261" t="s">
        <v>5</v>
      </c>
      <c r="F7" s="260" t="s">
        <v>6</v>
      </c>
      <c r="G7" s="261" t="s">
        <v>5</v>
      </c>
      <c r="H7" s="260" t="s">
        <v>6</v>
      </c>
      <c r="I7" s="261" t="s">
        <v>5</v>
      </c>
      <c r="J7" s="262" t="s">
        <v>6</v>
      </c>
      <c r="K7" s="259" t="s">
        <v>5</v>
      </c>
      <c r="L7" s="263" t="s">
        <v>6</v>
      </c>
      <c r="M7" s="259" t="s">
        <v>5</v>
      </c>
      <c r="N7" s="260" t="s">
        <v>6</v>
      </c>
      <c r="O7" s="261" t="s">
        <v>5</v>
      </c>
      <c r="P7" s="260" t="s">
        <v>6</v>
      </c>
      <c r="Q7" s="261" t="s">
        <v>5</v>
      </c>
      <c r="R7" s="260" t="s">
        <v>6</v>
      </c>
      <c r="S7" s="261" t="s">
        <v>5</v>
      </c>
      <c r="T7" s="262" t="s">
        <v>6</v>
      </c>
      <c r="U7" s="259" t="s">
        <v>5</v>
      </c>
      <c r="V7" s="263" t="s">
        <v>6</v>
      </c>
      <c r="W7" s="259" t="s">
        <v>5</v>
      </c>
      <c r="X7" s="263" t="s">
        <v>6</v>
      </c>
    </row>
    <row r="8" spans="2:25" ht="20.100000000000001" customHeight="1" thickTop="1" x14ac:dyDescent="0.25">
      <c r="B8" s="113" t="s">
        <v>7</v>
      </c>
      <c r="C8" s="114">
        <v>2</v>
      </c>
      <c r="D8" s="115">
        <v>1.463057790782736E-3</v>
      </c>
      <c r="E8" s="116">
        <v>4</v>
      </c>
      <c r="F8" s="115">
        <v>1.3956734124214933E-3</v>
      </c>
      <c r="G8" s="116">
        <v>0</v>
      </c>
      <c r="H8" s="115">
        <v>0</v>
      </c>
      <c r="I8" s="116">
        <v>0</v>
      </c>
      <c r="J8" s="117">
        <v>0</v>
      </c>
      <c r="K8" s="118">
        <v>6</v>
      </c>
      <c r="L8" s="119">
        <v>1.3608528010886822E-3</v>
      </c>
      <c r="M8" s="114">
        <v>3</v>
      </c>
      <c r="N8" s="120">
        <v>4.601226993865031E-3</v>
      </c>
      <c r="O8" s="116">
        <v>6</v>
      </c>
      <c r="P8" s="120">
        <v>3.183023872679045E-3</v>
      </c>
      <c r="Q8" s="116">
        <v>0</v>
      </c>
      <c r="R8" s="120">
        <v>0</v>
      </c>
      <c r="S8" s="116">
        <v>0</v>
      </c>
      <c r="T8" s="117">
        <v>0</v>
      </c>
      <c r="U8" s="118">
        <v>9</v>
      </c>
      <c r="V8" s="121">
        <v>3.3783783783783786E-3</v>
      </c>
      <c r="W8" s="122">
        <v>15</v>
      </c>
      <c r="X8" s="121">
        <v>2.1207408454686836E-3</v>
      </c>
      <c r="Y8" s="296" t="s">
        <v>129</v>
      </c>
    </row>
    <row r="9" spans="2:25" ht="20.100000000000001" customHeight="1" x14ac:dyDescent="0.25">
      <c r="B9" s="113" t="s">
        <v>8</v>
      </c>
      <c r="C9" s="114">
        <v>0</v>
      </c>
      <c r="D9" s="115">
        <v>0</v>
      </c>
      <c r="E9" s="116">
        <v>0</v>
      </c>
      <c r="F9" s="115">
        <v>0</v>
      </c>
      <c r="G9" s="116">
        <v>0</v>
      </c>
      <c r="H9" s="115">
        <v>0</v>
      </c>
      <c r="I9" s="116">
        <v>0</v>
      </c>
      <c r="J9" s="117">
        <v>0</v>
      </c>
      <c r="K9" s="122">
        <v>0</v>
      </c>
      <c r="L9" s="119">
        <v>0</v>
      </c>
      <c r="M9" s="114">
        <v>3</v>
      </c>
      <c r="N9" s="120">
        <v>4.601226993865031E-3</v>
      </c>
      <c r="O9" s="116">
        <v>5</v>
      </c>
      <c r="P9" s="120">
        <v>2.6525198938992041E-3</v>
      </c>
      <c r="Q9" s="116">
        <v>1</v>
      </c>
      <c r="R9" s="120">
        <v>8.0645161290322578E-3</v>
      </c>
      <c r="S9" s="116">
        <v>0</v>
      </c>
      <c r="T9" s="117">
        <v>0</v>
      </c>
      <c r="U9" s="122">
        <v>9</v>
      </c>
      <c r="V9" s="121">
        <v>3.3783783783783786E-3</v>
      </c>
      <c r="W9" s="122">
        <v>9</v>
      </c>
      <c r="X9" s="121">
        <v>1.2724445072812103E-3</v>
      </c>
      <c r="Y9" s="296" t="s">
        <v>130</v>
      </c>
    </row>
    <row r="10" spans="2:25" ht="20.100000000000001" customHeight="1" x14ac:dyDescent="0.25">
      <c r="B10" s="113" t="s">
        <v>9</v>
      </c>
      <c r="C10" s="114">
        <v>0</v>
      </c>
      <c r="D10" s="115">
        <v>0</v>
      </c>
      <c r="E10" s="116">
        <v>1</v>
      </c>
      <c r="F10" s="115">
        <v>3.4891835310537332E-4</v>
      </c>
      <c r="G10" s="116">
        <v>0</v>
      </c>
      <c r="H10" s="115">
        <v>0</v>
      </c>
      <c r="I10" s="116">
        <v>0</v>
      </c>
      <c r="J10" s="117">
        <v>0</v>
      </c>
      <c r="K10" s="122">
        <v>1</v>
      </c>
      <c r="L10" s="119">
        <v>2.2680880018144704E-4</v>
      </c>
      <c r="M10" s="114">
        <v>0</v>
      </c>
      <c r="N10" s="120">
        <v>0</v>
      </c>
      <c r="O10" s="116">
        <v>0</v>
      </c>
      <c r="P10" s="120">
        <v>0</v>
      </c>
      <c r="Q10" s="116">
        <v>0</v>
      </c>
      <c r="R10" s="120">
        <v>0</v>
      </c>
      <c r="S10" s="116">
        <v>0</v>
      </c>
      <c r="T10" s="117">
        <v>0</v>
      </c>
      <c r="U10" s="122">
        <v>0</v>
      </c>
      <c r="V10" s="121">
        <v>0</v>
      </c>
      <c r="W10" s="122">
        <v>1</v>
      </c>
      <c r="X10" s="121">
        <v>1.4138272303124559E-4</v>
      </c>
      <c r="Y10" s="296" t="s">
        <v>131</v>
      </c>
    </row>
    <row r="11" spans="2:25" ht="20.100000000000001" customHeight="1" x14ac:dyDescent="0.25">
      <c r="B11" s="113" t="s">
        <v>10</v>
      </c>
      <c r="C11" s="114">
        <v>0</v>
      </c>
      <c r="D11" s="115">
        <v>0</v>
      </c>
      <c r="E11" s="116">
        <v>2</v>
      </c>
      <c r="F11" s="115">
        <v>6.9783670621074664E-4</v>
      </c>
      <c r="G11" s="116">
        <v>0</v>
      </c>
      <c r="H11" s="115">
        <v>0</v>
      </c>
      <c r="I11" s="116">
        <v>0</v>
      </c>
      <c r="J11" s="117">
        <v>0</v>
      </c>
      <c r="K11" s="122">
        <v>2</v>
      </c>
      <c r="L11" s="119">
        <v>4.5361760036289407E-4</v>
      </c>
      <c r="M11" s="114">
        <v>1</v>
      </c>
      <c r="N11" s="120">
        <v>1.5337423312883436E-3</v>
      </c>
      <c r="O11" s="116">
        <v>8</v>
      </c>
      <c r="P11" s="120">
        <v>4.2440318302387264E-3</v>
      </c>
      <c r="Q11" s="116">
        <v>1</v>
      </c>
      <c r="R11" s="120">
        <v>8.0645161290322578E-3</v>
      </c>
      <c r="S11" s="116">
        <v>0</v>
      </c>
      <c r="T11" s="117">
        <v>0</v>
      </c>
      <c r="U11" s="122">
        <v>10</v>
      </c>
      <c r="V11" s="121">
        <v>3.7537537537537537E-3</v>
      </c>
      <c r="W11" s="122">
        <v>12</v>
      </c>
      <c r="X11" s="121">
        <v>1.696592676374947E-3</v>
      </c>
      <c r="Y11" s="296" t="s">
        <v>132</v>
      </c>
    </row>
    <row r="12" spans="2:25" ht="20.100000000000001" customHeight="1" x14ac:dyDescent="0.25">
      <c r="B12" s="113" t="s">
        <v>11</v>
      </c>
      <c r="C12" s="114">
        <v>1</v>
      </c>
      <c r="D12" s="115">
        <v>7.3152889539136799E-4</v>
      </c>
      <c r="E12" s="116">
        <v>4</v>
      </c>
      <c r="F12" s="115">
        <v>1.3956734124214933E-3</v>
      </c>
      <c r="G12" s="116">
        <v>0</v>
      </c>
      <c r="H12" s="115">
        <v>0</v>
      </c>
      <c r="I12" s="116">
        <v>0</v>
      </c>
      <c r="J12" s="117">
        <v>0</v>
      </c>
      <c r="K12" s="122">
        <v>5</v>
      </c>
      <c r="L12" s="119">
        <v>1.1340440009072353E-3</v>
      </c>
      <c r="M12" s="114">
        <v>2</v>
      </c>
      <c r="N12" s="120">
        <v>3.0674846625766872E-3</v>
      </c>
      <c r="O12" s="116">
        <v>17</v>
      </c>
      <c r="P12" s="120">
        <v>9.0185676392572946E-3</v>
      </c>
      <c r="Q12" s="116">
        <v>1</v>
      </c>
      <c r="R12" s="120">
        <v>8.0645161290322578E-3</v>
      </c>
      <c r="S12" s="116">
        <v>0</v>
      </c>
      <c r="T12" s="117">
        <v>0</v>
      </c>
      <c r="U12" s="122">
        <v>20</v>
      </c>
      <c r="V12" s="121">
        <v>7.5075075075075074E-3</v>
      </c>
      <c r="W12" s="122">
        <v>25</v>
      </c>
      <c r="X12" s="121">
        <v>3.5345680757811397E-3</v>
      </c>
      <c r="Y12" s="296" t="s">
        <v>133</v>
      </c>
    </row>
    <row r="13" spans="2:25" ht="20.100000000000001" customHeight="1" x14ac:dyDescent="0.25">
      <c r="B13" s="113" t="s">
        <v>12</v>
      </c>
      <c r="C13" s="114">
        <v>19</v>
      </c>
      <c r="D13" s="115">
        <v>1.3899049012435992E-2</v>
      </c>
      <c r="E13" s="116">
        <v>71</v>
      </c>
      <c r="F13" s="115">
        <v>2.4773203070481507E-2</v>
      </c>
      <c r="G13" s="116">
        <v>9</v>
      </c>
      <c r="H13" s="115">
        <v>5.2023121387283239E-2</v>
      </c>
      <c r="I13" s="116">
        <v>0</v>
      </c>
      <c r="J13" s="117">
        <v>0</v>
      </c>
      <c r="K13" s="122">
        <v>99</v>
      </c>
      <c r="L13" s="119">
        <v>2.2454071217963258E-2</v>
      </c>
      <c r="M13" s="114">
        <v>14</v>
      </c>
      <c r="N13" s="120">
        <v>2.1472392638036811E-2</v>
      </c>
      <c r="O13" s="116">
        <v>73</v>
      </c>
      <c r="P13" s="120">
        <v>3.8726790450928382E-2</v>
      </c>
      <c r="Q13" s="116">
        <v>3</v>
      </c>
      <c r="R13" s="120">
        <v>2.4193548387096774E-2</v>
      </c>
      <c r="S13" s="116">
        <v>0</v>
      </c>
      <c r="T13" s="117">
        <v>0</v>
      </c>
      <c r="U13" s="122">
        <v>90</v>
      </c>
      <c r="V13" s="121">
        <v>3.3783783783783786E-2</v>
      </c>
      <c r="W13" s="122">
        <v>189</v>
      </c>
      <c r="X13" s="121">
        <v>2.6721334652905417E-2</v>
      </c>
      <c r="Y13" s="296" t="s">
        <v>134</v>
      </c>
    </row>
    <row r="14" spans="2:25" ht="20.100000000000001" customHeight="1" x14ac:dyDescent="0.25">
      <c r="B14" s="113" t="s">
        <v>13</v>
      </c>
      <c r="C14" s="114">
        <v>65</v>
      </c>
      <c r="D14" s="115">
        <v>4.7549378200438919E-2</v>
      </c>
      <c r="E14" s="116">
        <v>238</v>
      </c>
      <c r="F14" s="115">
        <v>8.3042568039078862E-2</v>
      </c>
      <c r="G14" s="116">
        <v>21</v>
      </c>
      <c r="H14" s="115">
        <v>0.12138728323699421</v>
      </c>
      <c r="I14" s="116">
        <v>1</v>
      </c>
      <c r="J14" s="117">
        <v>0.33333333333333331</v>
      </c>
      <c r="K14" s="122">
        <v>325</v>
      </c>
      <c r="L14" s="119">
        <v>7.3712860058970292E-2</v>
      </c>
      <c r="M14" s="114">
        <v>41</v>
      </c>
      <c r="N14" s="120">
        <v>6.2883435582822084E-2</v>
      </c>
      <c r="O14" s="116">
        <v>208</v>
      </c>
      <c r="P14" s="120">
        <v>0.1103448275862069</v>
      </c>
      <c r="Q14" s="116">
        <v>12</v>
      </c>
      <c r="R14" s="120">
        <v>9.6774193548387094E-2</v>
      </c>
      <c r="S14" s="116">
        <v>0</v>
      </c>
      <c r="T14" s="117">
        <v>0</v>
      </c>
      <c r="U14" s="122">
        <v>261</v>
      </c>
      <c r="V14" s="121">
        <v>9.7972972972972971E-2</v>
      </c>
      <c r="W14" s="122">
        <v>586</v>
      </c>
      <c r="X14" s="121">
        <v>8.2850275696309914E-2</v>
      </c>
      <c r="Y14" s="296" t="s">
        <v>135</v>
      </c>
    </row>
    <row r="15" spans="2:25" ht="20.100000000000001" customHeight="1" x14ac:dyDescent="0.25">
      <c r="B15" s="113" t="s">
        <v>14</v>
      </c>
      <c r="C15" s="114">
        <v>263</v>
      </c>
      <c r="D15" s="115">
        <v>0.19239209948792976</v>
      </c>
      <c r="E15" s="116">
        <v>575</v>
      </c>
      <c r="F15" s="115">
        <v>0.20062805303558967</v>
      </c>
      <c r="G15" s="116">
        <v>36</v>
      </c>
      <c r="H15" s="115">
        <v>0.20809248554913296</v>
      </c>
      <c r="I15" s="116">
        <v>0</v>
      </c>
      <c r="J15" s="117">
        <v>0</v>
      </c>
      <c r="K15" s="122">
        <v>874</v>
      </c>
      <c r="L15" s="119">
        <v>0.19823089135858471</v>
      </c>
      <c r="M15" s="114">
        <v>133</v>
      </c>
      <c r="N15" s="120">
        <v>0.20398773006134968</v>
      </c>
      <c r="O15" s="116">
        <v>397</v>
      </c>
      <c r="P15" s="120">
        <v>0.21061007957559683</v>
      </c>
      <c r="Q15" s="116">
        <v>30</v>
      </c>
      <c r="R15" s="120">
        <v>0.24193548387096775</v>
      </c>
      <c r="S15" s="116">
        <v>1</v>
      </c>
      <c r="T15" s="117">
        <v>0.33333333333333331</v>
      </c>
      <c r="U15" s="122">
        <v>561</v>
      </c>
      <c r="V15" s="121">
        <v>0.21058558558558557</v>
      </c>
      <c r="W15" s="122">
        <v>1435</v>
      </c>
      <c r="X15" s="121">
        <v>0.20288420754983741</v>
      </c>
      <c r="Y15" s="296" t="s">
        <v>136</v>
      </c>
    </row>
    <row r="16" spans="2:25" ht="20.100000000000001" customHeight="1" x14ac:dyDescent="0.25">
      <c r="B16" s="113" t="s">
        <v>15</v>
      </c>
      <c r="C16" s="114">
        <v>288</v>
      </c>
      <c r="D16" s="115">
        <v>0.21068032187271396</v>
      </c>
      <c r="E16" s="116">
        <v>493</v>
      </c>
      <c r="F16" s="115">
        <v>0.17201674808094905</v>
      </c>
      <c r="G16" s="116">
        <v>23</v>
      </c>
      <c r="H16" s="115">
        <v>0.13294797687861271</v>
      </c>
      <c r="I16" s="116">
        <v>1</v>
      </c>
      <c r="J16" s="117">
        <v>0.33333333333333331</v>
      </c>
      <c r="K16" s="122">
        <v>805</v>
      </c>
      <c r="L16" s="119">
        <v>0.18258108414606486</v>
      </c>
      <c r="M16" s="114">
        <v>99</v>
      </c>
      <c r="N16" s="120">
        <v>0.15184049079754602</v>
      </c>
      <c r="O16" s="116">
        <v>220</v>
      </c>
      <c r="P16" s="120">
        <v>0.11671087533156499</v>
      </c>
      <c r="Q16" s="116">
        <v>12</v>
      </c>
      <c r="R16" s="120">
        <v>9.6774193548387094E-2</v>
      </c>
      <c r="S16" s="116">
        <v>0</v>
      </c>
      <c r="T16" s="117">
        <v>0</v>
      </c>
      <c r="U16" s="122">
        <v>331</v>
      </c>
      <c r="V16" s="121">
        <v>0.12424924924924925</v>
      </c>
      <c r="W16" s="122">
        <v>1136</v>
      </c>
      <c r="X16" s="121">
        <v>0.16061077336349497</v>
      </c>
      <c r="Y16" s="296" t="s">
        <v>137</v>
      </c>
    </row>
    <row r="17" spans="2:25" ht="20.100000000000001" customHeight="1" x14ac:dyDescent="0.25">
      <c r="B17" s="113" t="s">
        <v>16</v>
      </c>
      <c r="C17" s="114">
        <v>59</v>
      </c>
      <c r="D17" s="115">
        <v>4.3160204828090708E-2</v>
      </c>
      <c r="E17" s="116">
        <v>117</v>
      </c>
      <c r="F17" s="115">
        <v>4.0823447313328681E-2</v>
      </c>
      <c r="G17" s="116">
        <v>4</v>
      </c>
      <c r="H17" s="115">
        <v>2.3121387283236993E-2</v>
      </c>
      <c r="I17" s="116">
        <v>1</v>
      </c>
      <c r="J17" s="117">
        <v>0.33333333333333331</v>
      </c>
      <c r="K17" s="122">
        <v>181</v>
      </c>
      <c r="L17" s="119">
        <v>4.1052392832841914E-2</v>
      </c>
      <c r="M17" s="114">
        <v>31</v>
      </c>
      <c r="N17" s="120">
        <v>4.7546012269938653E-2</v>
      </c>
      <c r="O17" s="116">
        <v>64</v>
      </c>
      <c r="P17" s="120">
        <v>3.3952254641909811E-2</v>
      </c>
      <c r="Q17" s="116">
        <v>0</v>
      </c>
      <c r="R17" s="120">
        <v>0</v>
      </c>
      <c r="S17" s="116">
        <v>0</v>
      </c>
      <c r="T17" s="117">
        <v>0</v>
      </c>
      <c r="U17" s="122">
        <v>95</v>
      </c>
      <c r="V17" s="121">
        <v>3.5660660660660662E-2</v>
      </c>
      <c r="W17" s="122">
        <v>276</v>
      </c>
      <c r="X17" s="121">
        <v>3.9021631556623783E-2</v>
      </c>
      <c r="Y17" s="296" t="s">
        <v>138</v>
      </c>
    </row>
    <row r="18" spans="2:25" ht="20.100000000000001" customHeight="1" x14ac:dyDescent="0.25">
      <c r="B18" s="113" t="s">
        <v>17</v>
      </c>
      <c r="C18" s="114">
        <v>27</v>
      </c>
      <c r="D18" s="115">
        <v>1.9751280175566936E-2</v>
      </c>
      <c r="E18" s="116">
        <v>56</v>
      </c>
      <c r="F18" s="115">
        <v>1.9539427773900907E-2</v>
      </c>
      <c r="G18" s="116">
        <v>4</v>
      </c>
      <c r="H18" s="115">
        <v>2.3121387283236993E-2</v>
      </c>
      <c r="I18" s="116">
        <v>0</v>
      </c>
      <c r="J18" s="117">
        <v>0</v>
      </c>
      <c r="K18" s="122">
        <v>87</v>
      </c>
      <c r="L18" s="119">
        <v>1.9732365615785893E-2</v>
      </c>
      <c r="M18" s="114">
        <v>13</v>
      </c>
      <c r="N18" s="120">
        <v>1.9938650306748466E-2</v>
      </c>
      <c r="O18" s="116">
        <v>31</v>
      </c>
      <c r="P18" s="120">
        <v>1.6445623342175066E-2</v>
      </c>
      <c r="Q18" s="116">
        <v>2</v>
      </c>
      <c r="R18" s="120">
        <v>1.6129032258064516E-2</v>
      </c>
      <c r="S18" s="116">
        <v>0</v>
      </c>
      <c r="T18" s="117">
        <v>0</v>
      </c>
      <c r="U18" s="122">
        <v>46</v>
      </c>
      <c r="V18" s="121">
        <v>1.7267267267267267E-2</v>
      </c>
      <c r="W18" s="122">
        <v>133</v>
      </c>
      <c r="X18" s="121">
        <v>1.8803902163155663E-2</v>
      </c>
      <c r="Y18" s="296" t="s">
        <v>139</v>
      </c>
    </row>
    <row r="19" spans="2:25" ht="20.100000000000001" customHeight="1" x14ac:dyDescent="0.25">
      <c r="B19" s="113" t="s">
        <v>18</v>
      </c>
      <c r="C19" s="114">
        <v>28</v>
      </c>
      <c r="D19" s="115">
        <v>2.0482809070958303E-2</v>
      </c>
      <c r="E19" s="116">
        <v>87</v>
      </c>
      <c r="F19" s="115">
        <v>3.0355896720167481E-2</v>
      </c>
      <c r="G19" s="116">
        <v>9</v>
      </c>
      <c r="H19" s="115">
        <v>5.2023121387283239E-2</v>
      </c>
      <c r="I19" s="116">
        <v>0</v>
      </c>
      <c r="J19" s="117">
        <v>0</v>
      </c>
      <c r="K19" s="122">
        <v>124</v>
      </c>
      <c r="L19" s="119">
        <v>2.8124291222499431E-2</v>
      </c>
      <c r="M19" s="114">
        <v>13</v>
      </c>
      <c r="N19" s="120">
        <v>1.9938650306748466E-2</v>
      </c>
      <c r="O19" s="116">
        <v>49</v>
      </c>
      <c r="P19" s="120">
        <v>2.59946949602122E-2</v>
      </c>
      <c r="Q19" s="116">
        <v>5</v>
      </c>
      <c r="R19" s="120">
        <v>4.0322580645161289E-2</v>
      </c>
      <c r="S19" s="116">
        <v>0</v>
      </c>
      <c r="T19" s="117">
        <v>0</v>
      </c>
      <c r="U19" s="122">
        <v>67</v>
      </c>
      <c r="V19" s="121">
        <v>2.5150150150150149E-2</v>
      </c>
      <c r="W19" s="122">
        <v>191</v>
      </c>
      <c r="X19" s="121">
        <v>2.7004100098967906E-2</v>
      </c>
      <c r="Y19" s="296" t="s">
        <v>140</v>
      </c>
    </row>
    <row r="20" spans="2:25" ht="20.100000000000001" customHeight="1" x14ac:dyDescent="0.25">
      <c r="B20" s="113" t="s">
        <v>19</v>
      </c>
      <c r="C20" s="114">
        <v>101</v>
      </c>
      <c r="D20" s="115">
        <v>7.3884418434528171E-2</v>
      </c>
      <c r="E20" s="116">
        <v>174</v>
      </c>
      <c r="F20" s="115">
        <v>6.0711793440334963E-2</v>
      </c>
      <c r="G20" s="116">
        <v>5</v>
      </c>
      <c r="H20" s="115">
        <v>2.8901734104046242E-2</v>
      </c>
      <c r="I20" s="116">
        <v>0</v>
      </c>
      <c r="J20" s="117">
        <v>0</v>
      </c>
      <c r="K20" s="122">
        <v>280</v>
      </c>
      <c r="L20" s="119">
        <v>6.3506464050805178E-2</v>
      </c>
      <c r="M20" s="114">
        <v>30</v>
      </c>
      <c r="N20" s="120">
        <v>4.6012269938650305E-2</v>
      </c>
      <c r="O20" s="116">
        <v>85</v>
      </c>
      <c r="P20" s="120">
        <v>4.5092838196286469E-2</v>
      </c>
      <c r="Q20" s="116">
        <v>9</v>
      </c>
      <c r="R20" s="120">
        <v>7.2580645161290328E-2</v>
      </c>
      <c r="S20" s="116">
        <v>0</v>
      </c>
      <c r="T20" s="117">
        <v>0</v>
      </c>
      <c r="U20" s="122">
        <v>124</v>
      </c>
      <c r="V20" s="121">
        <v>4.6546546546546545E-2</v>
      </c>
      <c r="W20" s="122">
        <v>404</v>
      </c>
      <c r="X20" s="121">
        <v>5.7118620104623215E-2</v>
      </c>
      <c r="Y20" s="296" t="s">
        <v>141</v>
      </c>
    </row>
    <row r="21" spans="2:25" ht="20.100000000000001" customHeight="1" x14ac:dyDescent="0.25">
      <c r="B21" s="113" t="s">
        <v>20</v>
      </c>
      <c r="C21" s="114">
        <v>53</v>
      </c>
      <c r="D21" s="115">
        <v>3.8771031455742504E-2</v>
      </c>
      <c r="E21" s="116">
        <v>139</v>
      </c>
      <c r="F21" s="115">
        <v>4.8499651081646895E-2</v>
      </c>
      <c r="G21" s="116">
        <v>9</v>
      </c>
      <c r="H21" s="115">
        <v>5.2023121387283239E-2</v>
      </c>
      <c r="I21" s="116">
        <v>0</v>
      </c>
      <c r="J21" s="117">
        <v>0</v>
      </c>
      <c r="K21" s="122">
        <v>201</v>
      </c>
      <c r="L21" s="119">
        <v>4.5588568836470854E-2</v>
      </c>
      <c r="M21" s="114">
        <v>25</v>
      </c>
      <c r="N21" s="120">
        <v>3.834355828220859E-2</v>
      </c>
      <c r="O21" s="116">
        <v>97</v>
      </c>
      <c r="P21" s="120">
        <v>5.1458885941644564E-2</v>
      </c>
      <c r="Q21" s="116">
        <v>3</v>
      </c>
      <c r="R21" s="120">
        <v>2.4193548387096774E-2</v>
      </c>
      <c r="S21" s="116">
        <v>0</v>
      </c>
      <c r="T21" s="117">
        <v>0</v>
      </c>
      <c r="U21" s="122">
        <v>125</v>
      </c>
      <c r="V21" s="121">
        <v>4.6921921921921919E-2</v>
      </c>
      <c r="W21" s="122">
        <v>326</v>
      </c>
      <c r="X21" s="121">
        <v>4.6090767708186063E-2</v>
      </c>
      <c r="Y21" s="296" t="s">
        <v>142</v>
      </c>
    </row>
    <row r="22" spans="2:25" ht="20.100000000000001" customHeight="1" x14ac:dyDescent="0.25">
      <c r="B22" s="113" t="s">
        <v>21</v>
      </c>
      <c r="C22" s="114">
        <v>43</v>
      </c>
      <c r="D22" s="115">
        <v>3.1455742501828823E-2</v>
      </c>
      <c r="E22" s="116">
        <v>76</v>
      </c>
      <c r="F22" s="115">
        <v>2.6517794836008374E-2</v>
      </c>
      <c r="G22" s="116">
        <v>5</v>
      </c>
      <c r="H22" s="115">
        <v>2.8901734104046242E-2</v>
      </c>
      <c r="I22" s="116">
        <v>0</v>
      </c>
      <c r="J22" s="117">
        <v>0</v>
      </c>
      <c r="K22" s="122">
        <v>124</v>
      </c>
      <c r="L22" s="119">
        <v>2.8124291222499431E-2</v>
      </c>
      <c r="M22" s="114">
        <v>22</v>
      </c>
      <c r="N22" s="120">
        <v>3.3742331288343558E-2</v>
      </c>
      <c r="O22" s="116">
        <v>44</v>
      </c>
      <c r="P22" s="120">
        <v>2.3342175066312996E-2</v>
      </c>
      <c r="Q22" s="116">
        <v>5</v>
      </c>
      <c r="R22" s="120">
        <v>4.0322580645161289E-2</v>
      </c>
      <c r="S22" s="116">
        <v>0</v>
      </c>
      <c r="T22" s="117">
        <v>0</v>
      </c>
      <c r="U22" s="122">
        <v>71</v>
      </c>
      <c r="V22" s="121">
        <v>2.6651651651651651E-2</v>
      </c>
      <c r="W22" s="122">
        <v>195</v>
      </c>
      <c r="X22" s="121">
        <v>2.756963099109289E-2</v>
      </c>
      <c r="Y22" s="296" t="s">
        <v>143</v>
      </c>
    </row>
    <row r="23" spans="2:25" ht="20.100000000000001" customHeight="1" x14ac:dyDescent="0.25">
      <c r="B23" s="113" t="s">
        <v>22</v>
      </c>
      <c r="C23" s="114">
        <v>90</v>
      </c>
      <c r="D23" s="115">
        <v>6.5837600585223116E-2</v>
      </c>
      <c r="E23" s="116">
        <v>147</v>
      </c>
      <c r="F23" s="115">
        <v>5.1290997906489881E-2</v>
      </c>
      <c r="G23" s="116">
        <v>5</v>
      </c>
      <c r="H23" s="115">
        <v>2.8901734104046242E-2</v>
      </c>
      <c r="I23" s="116">
        <v>0</v>
      </c>
      <c r="J23" s="117">
        <v>0</v>
      </c>
      <c r="K23" s="122">
        <v>242</v>
      </c>
      <c r="L23" s="119">
        <v>5.4887729643910185E-2</v>
      </c>
      <c r="M23" s="114">
        <v>35</v>
      </c>
      <c r="N23" s="120">
        <v>5.3680981595092027E-2</v>
      </c>
      <c r="O23" s="116">
        <v>89</v>
      </c>
      <c r="P23" s="120">
        <v>4.7214854111405836E-2</v>
      </c>
      <c r="Q23" s="116">
        <v>10</v>
      </c>
      <c r="R23" s="120">
        <v>8.0645161290322578E-2</v>
      </c>
      <c r="S23" s="116">
        <v>2</v>
      </c>
      <c r="T23" s="117">
        <v>0.66666666666666663</v>
      </c>
      <c r="U23" s="122">
        <v>136</v>
      </c>
      <c r="V23" s="121">
        <v>5.1051051051051052E-2</v>
      </c>
      <c r="W23" s="122">
        <v>378</v>
      </c>
      <c r="X23" s="121">
        <v>5.3442669305810833E-2</v>
      </c>
      <c r="Y23" s="296" t="s">
        <v>144</v>
      </c>
    </row>
    <row r="24" spans="2:25" ht="20.100000000000001" customHeight="1" x14ac:dyDescent="0.25">
      <c r="B24" s="113" t="s">
        <v>23</v>
      </c>
      <c r="C24" s="114">
        <v>124</v>
      </c>
      <c r="D24" s="115">
        <v>9.0709583028529633E-2</v>
      </c>
      <c r="E24" s="116">
        <v>255</v>
      </c>
      <c r="F24" s="115">
        <v>8.8974180041870202E-2</v>
      </c>
      <c r="G24" s="116">
        <v>18</v>
      </c>
      <c r="H24" s="115">
        <v>0.10404624277456648</v>
      </c>
      <c r="I24" s="116">
        <v>0</v>
      </c>
      <c r="J24" s="117">
        <v>0</v>
      </c>
      <c r="K24" s="122">
        <v>397</v>
      </c>
      <c r="L24" s="119">
        <v>9.0043093672034474E-2</v>
      </c>
      <c r="M24" s="114">
        <v>73</v>
      </c>
      <c r="N24" s="120">
        <v>0.11196319018404909</v>
      </c>
      <c r="O24" s="116">
        <v>179</v>
      </c>
      <c r="P24" s="120">
        <v>9.496021220159151E-2</v>
      </c>
      <c r="Q24" s="116">
        <v>9</v>
      </c>
      <c r="R24" s="120">
        <v>7.2580645161290328E-2</v>
      </c>
      <c r="S24" s="116">
        <v>0</v>
      </c>
      <c r="T24" s="117">
        <v>0</v>
      </c>
      <c r="U24" s="122">
        <v>261</v>
      </c>
      <c r="V24" s="121">
        <v>9.7972972972972971E-2</v>
      </c>
      <c r="W24" s="122">
        <v>658</v>
      </c>
      <c r="X24" s="121">
        <v>9.3029831754559589E-2</v>
      </c>
      <c r="Y24" s="296" t="s">
        <v>145</v>
      </c>
    </row>
    <row r="25" spans="2:25" ht="20.100000000000001" customHeight="1" x14ac:dyDescent="0.25">
      <c r="B25" s="113" t="s">
        <v>24</v>
      </c>
      <c r="C25" s="114">
        <v>91</v>
      </c>
      <c r="D25" s="115">
        <v>6.6569129480614483E-2</v>
      </c>
      <c r="E25" s="116">
        <v>192</v>
      </c>
      <c r="F25" s="115">
        <v>6.6992323796231684E-2</v>
      </c>
      <c r="G25" s="116">
        <v>11</v>
      </c>
      <c r="H25" s="115">
        <v>6.358381502890173E-2</v>
      </c>
      <c r="I25" s="116">
        <v>0</v>
      </c>
      <c r="J25" s="117">
        <v>0</v>
      </c>
      <c r="K25" s="122">
        <v>294</v>
      </c>
      <c r="L25" s="119">
        <v>6.6681787253345434E-2</v>
      </c>
      <c r="M25" s="114">
        <v>58</v>
      </c>
      <c r="N25" s="120">
        <v>8.8957055214723926E-2</v>
      </c>
      <c r="O25" s="116">
        <v>111</v>
      </c>
      <c r="P25" s="120">
        <v>5.8885941644562331E-2</v>
      </c>
      <c r="Q25" s="116">
        <v>8</v>
      </c>
      <c r="R25" s="120">
        <v>6.4516129032258063E-2</v>
      </c>
      <c r="S25" s="116">
        <v>0</v>
      </c>
      <c r="T25" s="117">
        <v>0</v>
      </c>
      <c r="U25" s="122">
        <v>177</v>
      </c>
      <c r="V25" s="121">
        <v>6.6441441441441443E-2</v>
      </c>
      <c r="W25" s="122">
        <v>471</v>
      </c>
      <c r="X25" s="121">
        <v>6.6591262547716676E-2</v>
      </c>
      <c r="Y25" s="296" t="s">
        <v>146</v>
      </c>
    </row>
    <row r="26" spans="2:25" ht="20.100000000000001" customHeight="1" x14ac:dyDescent="0.25">
      <c r="B26" s="113" t="s">
        <v>25</v>
      </c>
      <c r="C26" s="114">
        <v>49</v>
      </c>
      <c r="D26" s="115">
        <v>3.5844915874177027E-2</v>
      </c>
      <c r="E26" s="116">
        <v>97</v>
      </c>
      <c r="F26" s="115">
        <v>3.3845080251221217E-2</v>
      </c>
      <c r="G26" s="116">
        <v>6</v>
      </c>
      <c r="H26" s="115">
        <v>3.4682080924855488E-2</v>
      </c>
      <c r="I26" s="116">
        <v>0</v>
      </c>
      <c r="J26" s="117">
        <v>0</v>
      </c>
      <c r="K26" s="122">
        <v>152</v>
      </c>
      <c r="L26" s="119">
        <v>3.447493762757995E-2</v>
      </c>
      <c r="M26" s="114">
        <v>20</v>
      </c>
      <c r="N26" s="120">
        <v>3.0674846625766871E-2</v>
      </c>
      <c r="O26" s="116">
        <v>72</v>
      </c>
      <c r="P26" s="120">
        <v>3.8196286472148538E-2</v>
      </c>
      <c r="Q26" s="116">
        <v>4</v>
      </c>
      <c r="R26" s="120">
        <v>3.2258064516129031E-2</v>
      </c>
      <c r="S26" s="116">
        <v>0</v>
      </c>
      <c r="T26" s="117">
        <v>0</v>
      </c>
      <c r="U26" s="122">
        <v>96</v>
      </c>
      <c r="V26" s="121">
        <v>3.6036036036036036E-2</v>
      </c>
      <c r="W26" s="122">
        <v>248</v>
      </c>
      <c r="X26" s="121">
        <v>3.5062915311748905E-2</v>
      </c>
      <c r="Y26" s="296" t="s">
        <v>147</v>
      </c>
    </row>
    <row r="27" spans="2:25" ht="20.100000000000001" customHeight="1" x14ac:dyDescent="0.25">
      <c r="B27" s="113" t="s">
        <v>26</v>
      </c>
      <c r="C27" s="114">
        <v>19</v>
      </c>
      <c r="D27" s="115">
        <v>1.3899049012435992E-2</v>
      </c>
      <c r="E27" s="116">
        <v>35</v>
      </c>
      <c r="F27" s="115">
        <v>1.2212142358688068E-2</v>
      </c>
      <c r="G27" s="116">
        <v>1</v>
      </c>
      <c r="H27" s="115">
        <v>5.7803468208092483E-3</v>
      </c>
      <c r="I27" s="116">
        <v>0</v>
      </c>
      <c r="J27" s="117">
        <v>0</v>
      </c>
      <c r="K27" s="122">
        <v>55</v>
      </c>
      <c r="L27" s="119">
        <v>1.2474484009979588E-2</v>
      </c>
      <c r="M27" s="114">
        <v>9</v>
      </c>
      <c r="N27" s="120">
        <v>1.3803680981595092E-2</v>
      </c>
      <c r="O27" s="116">
        <v>41</v>
      </c>
      <c r="P27" s="120">
        <v>2.1750663129973476E-2</v>
      </c>
      <c r="Q27" s="116">
        <v>0</v>
      </c>
      <c r="R27" s="120">
        <v>0</v>
      </c>
      <c r="S27" s="116">
        <v>0</v>
      </c>
      <c r="T27" s="117">
        <v>0</v>
      </c>
      <c r="U27" s="122">
        <v>50</v>
      </c>
      <c r="V27" s="121">
        <v>1.8768768768768769E-2</v>
      </c>
      <c r="W27" s="122">
        <v>105</v>
      </c>
      <c r="X27" s="121">
        <v>1.4845185918280787E-2</v>
      </c>
      <c r="Y27" s="296" t="s">
        <v>148</v>
      </c>
    </row>
    <row r="28" spans="2:25" ht="20.100000000000001" customHeight="1" x14ac:dyDescent="0.25">
      <c r="B28" s="113" t="s">
        <v>27</v>
      </c>
      <c r="C28" s="114">
        <v>16</v>
      </c>
      <c r="D28" s="115">
        <v>1.1704462326261888E-2</v>
      </c>
      <c r="E28" s="116">
        <v>29</v>
      </c>
      <c r="F28" s="115">
        <v>1.0118632240055827E-2</v>
      </c>
      <c r="G28" s="116">
        <v>4</v>
      </c>
      <c r="H28" s="115">
        <v>2.3121387283236993E-2</v>
      </c>
      <c r="I28" s="116">
        <v>0</v>
      </c>
      <c r="J28" s="117">
        <v>0</v>
      </c>
      <c r="K28" s="122">
        <v>49</v>
      </c>
      <c r="L28" s="119">
        <v>1.1113631208890905E-2</v>
      </c>
      <c r="M28" s="114">
        <v>9</v>
      </c>
      <c r="N28" s="120">
        <v>1.3803680981595092E-2</v>
      </c>
      <c r="O28" s="116">
        <v>26</v>
      </c>
      <c r="P28" s="120">
        <v>1.3793103448275862E-2</v>
      </c>
      <c r="Q28" s="116">
        <v>2</v>
      </c>
      <c r="R28" s="120">
        <v>1.6129032258064516E-2</v>
      </c>
      <c r="S28" s="116">
        <v>0</v>
      </c>
      <c r="T28" s="117">
        <v>0</v>
      </c>
      <c r="U28" s="122">
        <v>37</v>
      </c>
      <c r="V28" s="121">
        <v>1.3888888888888888E-2</v>
      </c>
      <c r="W28" s="122">
        <v>86</v>
      </c>
      <c r="X28" s="121">
        <v>1.215891418068712E-2</v>
      </c>
      <c r="Y28" s="296" t="s">
        <v>149</v>
      </c>
    </row>
    <row r="29" spans="2:25" ht="20.100000000000001" customHeight="1" x14ac:dyDescent="0.25">
      <c r="B29" s="113" t="s">
        <v>28</v>
      </c>
      <c r="C29" s="114">
        <v>7</v>
      </c>
      <c r="D29" s="115">
        <v>5.1207022677395757E-3</v>
      </c>
      <c r="E29" s="116">
        <v>22</v>
      </c>
      <c r="F29" s="115">
        <v>7.6762037683182132E-3</v>
      </c>
      <c r="G29" s="116">
        <v>1</v>
      </c>
      <c r="H29" s="115">
        <v>5.7803468208092483E-3</v>
      </c>
      <c r="I29" s="116">
        <v>0</v>
      </c>
      <c r="J29" s="117">
        <v>0</v>
      </c>
      <c r="K29" s="122">
        <v>30</v>
      </c>
      <c r="L29" s="119">
        <v>6.8042640054434113E-3</v>
      </c>
      <c r="M29" s="114">
        <v>5</v>
      </c>
      <c r="N29" s="120">
        <v>7.6687116564417178E-3</v>
      </c>
      <c r="O29" s="116">
        <v>28</v>
      </c>
      <c r="P29" s="120">
        <v>1.4854111405835544E-2</v>
      </c>
      <c r="Q29" s="116">
        <v>4</v>
      </c>
      <c r="R29" s="120">
        <v>3.2258064516129031E-2</v>
      </c>
      <c r="S29" s="116">
        <v>0</v>
      </c>
      <c r="T29" s="117">
        <v>0</v>
      </c>
      <c r="U29" s="122">
        <v>37</v>
      </c>
      <c r="V29" s="121">
        <v>1.3888888888888888E-2</v>
      </c>
      <c r="W29" s="122">
        <v>67</v>
      </c>
      <c r="X29" s="121">
        <v>9.4726424430934542E-3</v>
      </c>
      <c r="Y29" s="296" t="s">
        <v>150</v>
      </c>
    </row>
    <row r="30" spans="2:25" ht="20.100000000000001" customHeight="1" x14ac:dyDescent="0.25">
      <c r="B30" s="113" t="s">
        <v>29</v>
      </c>
      <c r="C30" s="114">
        <v>3</v>
      </c>
      <c r="D30" s="115">
        <v>2.1945866861741038E-3</v>
      </c>
      <c r="E30" s="116">
        <v>23</v>
      </c>
      <c r="F30" s="115">
        <v>8.0251221214235873E-3</v>
      </c>
      <c r="G30" s="116">
        <v>1</v>
      </c>
      <c r="H30" s="115">
        <v>5.7803468208092483E-3</v>
      </c>
      <c r="I30" s="116">
        <v>0</v>
      </c>
      <c r="J30" s="117">
        <v>0</v>
      </c>
      <c r="K30" s="122">
        <v>27</v>
      </c>
      <c r="L30" s="119">
        <v>6.1238376048990701E-3</v>
      </c>
      <c r="M30" s="114">
        <v>6</v>
      </c>
      <c r="N30" s="120">
        <v>9.202453987730062E-3</v>
      </c>
      <c r="O30" s="116">
        <v>21</v>
      </c>
      <c r="P30" s="120">
        <v>1.1140583554376658E-2</v>
      </c>
      <c r="Q30" s="116">
        <v>2</v>
      </c>
      <c r="R30" s="120">
        <v>1.6129032258064516E-2</v>
      </c>
      <c r="S30" s="116">
        <v>0</v>
      </c>
      <c r="T30" s="117">
        <v>0</v>
      </c>
      <c r="U30" s="122">
        <v>29</v>
      </c>
      <c r="V30" s="121">
        <v>1.0885885885885885E-2</v>
      </c>
      <c r="W30" s="122">
        <v>56</v>
      </c>
      <c r="X30" s="121">
        <v>7.9174324897497532E-3</v>
      </c>
      <c r="Y30" s="296" t="s">
        <v>151</v>
      </c>
    </row>
    <row r="31" spans="2:25" ht="20.100000000000001" customHeight="1" x14ac:dyDescent="0.25">
      <c r="B31" s="113" t="s">
        <v>30</v>
      </c>
      <c r="C31" s="114">
        <v>0</v>
      </c>
      <c r="D31" s="115">
        <v>0</v>
      </c>
      <c r="E31" s="116">
        <v>2</v>
      </c>
      <c r="F31" s="115">
        <v>6.9783670621074664E-4</v>
      </c>
      <c r="G31" s="116">
        <v>1</v>
      </c>
      <c r="H31" s="115">
        <v>5.7803468208092483E-3</v>
      </c>
      <c r="I31" s="116">
        <v>0</v>
      </c>
      <c r="J31" s="117">
        <v>0</v>
      </c>
      <c r="K31" s="122">
        <v>3</v>
      </c>
      <c r="L31" s="119">
        <v>6.8042640054434111E-4</v>
      </c>
      <c r="M31" s="114">
        <v>2</v>
      </c>
      <c r="N31" s="120">
        <v>3.0674846625766872E-3</v>
      </c>
      <c r="O31" s="116">
        <v>10</v>
      </c>
      <c r="P31" s="120">
        <v>5.3050397877984082E-3</v>
      </c>
      <c r="Q31" s="116">
        <v>0</v>
      </c>
      <c r="R31" s="120">
        <v>0</v>
      </c>
      <c r="S31" s="116">
        <v>0</v>
      </c>
      <c r="T31" s="117">
        <v>0</v>
      </c>
      <c r="U31" s="122">
        <v>12</v>
      </c>
      <c r="V31" s="121">
        <v>4.5045045045045045E-3</v>
      </c>
      <c r="W31" s="122">
        <v>15</v>
      </c>
      <c r="X31" s="121">
        <v>2.1207408454686836E-3</v>
      </c>
      <c r="Y31" s="296" t="s">
        <v>152</v>
      </c>
    </row>
    <row r="32" spans="2:25" ht="20.100000000000001" customHeight="1" thickBot="1" x14ac:dyDescent="0.3">
      <c r="B32" s="113" t="s">
        <v>40</v>
      </c>
      <c r="C32" s="114">
        <v>19</v>
      </c>
      <c r="D32" s="115">
        <v>1.3899049012435992E-2</v>
      </c>
      <c r="E32" s="116">
        <v>27</v>
      </c>
      <c r="F32" s="115">
        <v>9.4207955338450802E-3</v>
      </c>
      <c r="G32" s="123">
        <v>0</v>
      </c>
      <c r="H32" s="115">
        <v>0</v>
      </c>
      <c r="I32" s="116">
        <v>0</v>
      </c>
      <c r="J32" s="117">
        <v>0</v>
      </c>
      <c r="K32" s="124">
        <v>46</v>
      </c>
      <c r="L32" s="119">
        <v>1.0433204808346563E-2</v>
      </c>
      <c r="M32" s="125">
        <v>5</v>
      </c>
      <c r="N32" s="120">
        <v>7.6687116564417178E-3</v>
      </c>
      <c r="O32" s="116">
        <v>4</v>
      </c>
      <c r="P32" s="120">
        <v>2.1220159151193632E-3</v>
      </c>
      <c r="Q32" s="116">
        <v>1</v>
      </c>
      <c r="R32" s="120">
        <v>8.0645161290322578E-3</v>
      </c>
      <c r="S32" s="123">
        <v>0</v>
      </c>
      <c r="T32" s="117">
        <v>0</v>
      </c>
      <c r="U32" s="124">
        <v>10</v>
      </c>
      <c r="V32" s="121">
        <v>3.7537537537537537E-3</v>
      </c>
      <c r="W32" s="122">
        <v>56</v>
      </c>
      <c r="X32" s="121">
        <v>7.9174324897497532E-3</v>
      </c>
      <c r="Y32" s="296" t="s">
        <v>31</v>
      </c>
    </row>
    <row r="33" spans="2:25" ht="20.100000000000001" customHeight="1" thickTop="1" thickBot="1" x14ac:dyDescent="0.3">
      <c r="B33" s="128" t="s">
        <v>32</v>
      </c>
      <c r="C33" s="131">
        <v>1367</v>
      </c>
      <c r="D33" s="129">
        <v>0.99999999999999989</v>
      </c>
      <c r="E33" s="133">
        <v>2866</v>
      </c>
      <c r="F33" s="129">
        <v>0.99999999999999989</v>
      </c>
      <c r="G33" s="133">
        <v>173</v>
      </c>
      <c r="H33" s="129">
        <v>1.0000000000000004</v>
      </c>
      <c r="I33" s="133">
        <v>3</v>
      </c>
      <c r="J33" s="130">
        <v>1</v>
      </c>
      <c r="K33" s="131">
        <v>4409</v>
      </c>
      <c r="L33" s="132">
        <v>0.99999999999999989</v>
      </c>
      <c r="M33" s="131">
        <v>652</v>
      </c>
      <c r="N33" s="129">
        <v>1</v>
      </c>
      <c r="O33" s="133">
        <v>1885</v>
      </c>
      <c r="P33" s="129">
        <v>1</v>
      </c>
      <c r="Q33" s="133">
        <v>124</v>
      </c>
      <c r="R33" s="129">
        <v>1</v>
      </c>
      <c r="S33" s="133">
        <v>3</v>
      </c>
      <c r="T33" s="130">
        <v>1</v>
      </c>
      <c r="U33" s="131">
        <v>2664</v>
      </c>
      <c r="V33" s="132">
        <v>0.99999999999999967</v>
      </c>
      <c r="W33" s="131">
        <v>7073</v>
      </c>
      <c r="X33" s="132">
        <v>0.99999999999999989</v>
      </c>
      <c r="Y33" s="297" t="s">
        <v>54</v>
      </c>
    </row>
    <row r="34" spans="2:25" ht="16.5" thickTop="1" thickBot="1" x14ac:dyDescent="0.3">
      <c r="B34" s="92"/>
      <c r="C34" s="93"/>
      <c r="D34" s="98"/>
      <c r="E34" s="93"/>
      <c r="F34" s="98"/>
      <c r="G34" s="93"/>
      <c r="H34" s="98"/>
      <c r="I34" s="98"/>
      <c r="J34" s="93"/>
      <c r="K34" s="93"/>
      <c r="L34" s="98"/>
      <c r="M34" s="93"/>
      <c r="N34" s="98"/>
      <c r="O34" s="93"/>
      <c r="P34" s="98"/>
      <c r="Q34" s="93"/>
      <c r="R34" s="98"/>
      <c r="S34" s="93"/>
      <c r="T34" s="98"/>
      <c r="U34" s="93"/>
      <c r="V34" s="98"/>
      <c r="W34" s="93"/>
      <c r="X34" s="98"/>
    </row>
    <row r="35" spans="2:25" ht="15.75" thickTop="1" x14ac:dyDescent="0.25">
      <c r="B35" s="164" t="s">
        <v>36</v>
      </c>
      <c r="C35" s="165"/>
      <c r="D35" s="165"/>
      <c r="E35" s="126"/>
      <c r="F35" s="95"/>
      <c r="G35" s="95"/>
      <c r="H35" s="95"/>
      <c r="I35" s="95"/>
      <c r="J35" s="95"/>
      <c r="K35" s="96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95"/>
      <c r="W35" s="99"/>
      <c r="X35" s="95"/>
    </row>
    <row r="36" spans="2:25" ht="15.75" thickBot="1" x14ac:dyDescent="0.3">
      <c r="B36" s="166" t="s">
        <v>200</v>
      </c>
      <c r="C36" s="167"/>
      <c r="D36" s="167"/>
      <c r="E36" s="127"/>
      <c r="F36" s="95"/>
      <c r="G36" s="95"/>
      <c r="H36" s="95"/>
      <c r="I36" s="95"/>
      <c r="J36" s="95"/>
      <c r="K36" s="96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5"/>
      <c r="W36" s="95"/>
      <c r="X36" s="95"/>
    </row>
    <row r="37" spans="2:25" ht="15.75" thickTop="1" x14ac:dyDescent="0.25">
      <c r="B37" s="100"/>
      <c r="C37" s="95"/>
      <c r="D37" s="95"/>
      <c r="E37" s="95"/>
      <c r="F37" s="95"/>
      <c r="G37" s="95"/>
      <c r="H37" s="95"/>
      <c r="I37" s="95"/>
      <c r="J37" s="95"/>
      <c r="K37" s="96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5"/>
      <c r="W37" s="95"/>
      <c r="X37" s="95"/>
    </row>
    <row r="38" spans="2:25" x14ac:dyDescent="0.25">
      <c r="B38" s="95"/>
      <c r="C38" s="95"/>
      <c r="D38" s="95"/>
      <c r="E38" s="95"/>
      <c r="F38" s="95"/>
      <c r="G38" s="95"/>
      <c r="H38" s="95"/>
      <c r="I38" s="95"/>
      <c r="J38" s="95"/>
      <c r="K38" s="96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5"/>
      <c r="W38" s="95"/>
      <c r="X38" s="95"/>
    </row>
  </sheetData>
  <mergeCells count="18">
    <mergeCell ref="G6:H6"/>
    <mergeCell ref="M6:N6"/>
    <mergeCell ref="O6:P6"/>
    <mergeCell ref="I6:J6"/>
    <mergeCell ref="Q6:R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S6:T6"/>
    <mergeCell ref="C6:D6"/>
    <mergeCell ref="E6:F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S36"/>
  <sheetViews>
    <sheetView zoomScale="70" zoomScaleNormal="70" workbookViewId="0">
      <selection activeCell="C7" sqref="C7:R32"/>
    </sheetView>
  </sheetViews>
  <sheetFormatPr defaultColWidth="9.140625" defaultRowHeight="15" x14ac:dyDescent="0.25"/>
  <cols>
    <col min="1" max="1" width="9.140625" style="81"/>
    <col min="2" max="18" width="13.7109375" style="81" customWidth="1"/>
    <col min="19" max="19" width="9.140625" style="295"/>
    <col min="20" max="16384" width="9.140625" style="81"/>
  </cols>
  <sheetData>
    <row r="1" spans="2:19" ht="15.75" thickBot="1" x14ac:dyDescent="0.3"/>
    <row r="2" spans="2:19" ht="25.15" customHeight="1" thickTop="1" thickBot="1" x14ac:dyDescent="0.3">
      <c r="B2" s="321" t="s">
        <v>309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5.15" customHeight="1" thickTop="1" thickBot="1" x14ac:dyDescent="0.3">
      <c r="B3" s="324" t="s">
        <v>4</v>
      </c>
      <c r="C3" s="334" t="s">
        <v>41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43" t="s">
        <v>32</v>
      </c>
    </row>
    <row r="4" spans="2:19" ht="25.15" customHeight="1" thickTop="1" thickBot="1" x14ac:dyDescent="0.3">
      <c r="B4" s="326"/>
      <c r="C4" s="334" t="s">
        <v>42</v>
      </c>
      <c r="D4" s="335"/>
      <c r="E4" s="335"/>
      <c r="F4" s="335"/>
      <c r="G4" s="336"/>
      <c r="H4" s="334" t="s">
        <v>43</v>
      </c>
      <c r="I4" s="335"/>
      <c r="J4" s="335"/>
      <c r="K4" s="335"/>
      <c r="L4" s="336"/>
      <c r="M4" s="337" t="s">
        <v>44</v>
      </c>
      <c r="N4" s="335"/>
      <c r="O4" s="335"/>
      <c r="P4" s="335"/>
      <c r="Q4" s="335"/>
      <c r="R4" s="344"/>
    </row>
    <row r="5" spans="2:19" ht="25.15" customHeight="1" thickTop="1" x14ac:dyDescent="0.25">
      <c r="B5" s="326"/>
      <c r="C5" s="346" t="s">
        <v>33</v>
      </c>
      <c r="D5" s="347"/>
      <c r="E5" s="347"/>
      <c r="F5" s="348"/>
      <c r="G5" s="349" t="s">
        <v>32</v>
      </c>
      <c r="H5" s="346" t="s">
        <v>33</v>
      </c>
      <c r="I5" s="347"/>
      <c r="J5" s="347"/>
      <c r="K5" s="348"/>
      <c r="L5" s="349" t="s">
        <v>32</v>
      </c>
      <c r="M5" s="346" t="s">
        <v>33</v>
      </c>
      <c r="N5" s="347"/>
      <c r="O5" s="347"/>
      <c r="P5" s="348"/>
      <c r="Q5" s="349" t="s">
        <v>32</v>
      </c>
      <c r="R5" s="344"/>
    </row>
    <row r="6" spans="2:19" ht="25.15" customHeight="1" thickBot="1" x14ac:dyDescent="0.3">
      <c r="B6" s="327"/>
      <c r="C6" s="264" t="s">
        <v>34</v>
      </c>
      <c r="D6" s="265" t="s">
        <v>201</v>
      </c>
      <c r="E6" s="265" t="s">
        <v>203</v>
      </c>
      <c r="F6" s="134" t="s">
        <v>35</v>
      </c>
      <c r="G6" s="350"/>
      <c r="H6" s="264" t="s">
        <v>34</v>
      </c>
      <c r="I6" s="265" t="s">
        <v>201</v>
      </c>
      <c r="J6" s="265" t="s">
        <v>203</v>
      </c>
      <c r="K6" s="134" t="s">
        <v>35</v>
      </c>
      <c r="L6" s="350"/>
      <c r="M6" s="264" t="s">
        <v>34</v>
      </c>
      <c r="N6" s="265" t="s">
        <v>201</v>
      </c>
      <c r="O6" s="265" t="s">
        <v>203</v>
      </c>
      <c r="P6" s="134" t="s">
        <v>35</v>
      </c>
      <c r="Q6" s="350"/>
      <c r="R6" s="345"/>
    </row>
    <row r="7" spans="2:19" ht="20.100000000000001" customHeight="1" thickTop="1" x14ac:dyDescent="0.25">
      <c r="B7" s="113" t="s">
        <v>7</v>
      </c>
      <c r="C7" s="135">
        <v>1</v>
      </c>
      <c r="D7" s="136">
        <v>0</v>
      </c>
      <c r="E7" s="137">
        <v>0</v>
      </c>
      <c r="F7" s="138">
        <v>0</v>
      </c>
      <c r="G7" s="139">
        <v>1</v>
      </c>
      <c r="H7" s="135">
        <v>3</v>
      </c>
      <c r="I7" s="136">
        <v>8</v>
      </c>
      <c r="J7" s="136">
        <v>0</v>
      </c>
      <c r="K7" s="138">
        <v>0</v>
      </c>
      <c r="L7" s="139">
        <v>11</v>
      </c>
      <c r="M7" s="135">
        <v>1</v>
      </c>
      <c r="N7" s="136">
        <v>2</v>
      </c>
      <c r="O7" s="136">
        <v>0</v>
      </c>
      <c r="P7" s="138">
        <v>0</v>
      </c>
      <c r="Q7" s="139">
        <v>3</v>
      </c>
      <c r="R7" s="140">
        <v>15</v>
      </c>
      <c r="S7" s="296" t="s">
        <v>129</v>
      </c>
    </row>
    <row r="8" spans="2:19" ht="20.100000000000001" customHeight="1" x14ac:dyDescent="0.25">
      <c r="B8" s="113" t="s">
        <v>8</v>
      </c>
      <c r="C8" s="135">
        <v>0</v>
      </c>
      <c r="D8" s="136">
        <v>2</v>
      </c>
      <c r="E8" s="137">
        <v>0</v>
      </c>
      <c r="F8" s="138">
        <v>0</v>
      </c>
      <c r="G8" s="141">
        <v>2</v>
      </c>
      <c r="H8" s="135">
        <v>2</v>
      </c>
      <c r="I8" s="136">
        <v>3</v>
      </c>
      <c r="J8" s="136">
        <v>1</v>
      </c>
      <c r="K8" s="138">
        <v>0</v>
      </c>
      <c r="L8" s="141">
        <v>6</v>
      </c>
      <c r="M8" s="135">
        <v>1</v>
      </c>
      <c r="N8" s="136">
        <v>0</v>
      </c>
      <c r="O8" s="136">
        <v>0</v>
      </c>
      <c r="P8" s="138">
        <v>0</v>
      </c>
      <c r="Q8" s="141">
        <v>1</v>
      </c>
      <c r="R8" s="140">
        <v>9</v>
      </c>
      <c r="S8" s="296" t="s">
        <v>130</v>
      </c>
    </row>
    <row r="9" spans="2:19" ht="20.100000000000001" customHeight="1" x14ac:dyDescent="0.25">
      <c r="B9" s="113" t="s">
        <v>9</v>
      </c>
      <c r="C9" s="135">
        <v>0</v>
      </c>
      <c r="D9" s="136">
        <v>0</v>
      </c>
      <c r="E9" s="137">
        <v>0</v>
      </c>
      <c r="F9" s="138">
        <v>0</v>
      </c>
      <c r="G9" s="141">
        <v>0</v>
      </c>
      <c r="H9" s="135">
        <v>0</v>
      </c>
      <c r="I9" s="136">
        <v>1</v>
      </c>
      <c r="J9" s="136">
        <v>0</v>
      </c>
      <c r="K9" s="138">
        <v>0</v>
      </c>
      <c r="L9" s="141">
        <v>1</v>
      </c>
      <c r="M9" s="135">
        <v>0</v>
      </c>
      <c r="N9" s="136">
        <v>0</v>
      </c>
      <c r="O9" s="136">
        <v>0</v>
      </c>
      <c r="P9" s="138">
        <v>0</v>
      </c>
      <c r="Q9" s="141">
        <v>0</v>
      </c>
      <c r="R9" s="140">
        <v>1</v>
      </c>
      <c r="S9" s="296" t="s">
        <v>131</v>
      </c>
    </row>
    <row r="10" spans="2:19" ht="20.100000000000001" customHeight="1" x14ac:dyDescent="0.25">
      <c r="B10" s="113" t="s">
        <v>10</v>
      </c>
      <c r="C10" s="135">
        <v>0</v>
      </c>
      <c r="D10" s="136">
        <v>2</v>
      </c>
      <c r="E10" s="137">
        <v>0</v>
      </c>
      <c r="F10" s="138">
        <v>0</v>
      </c>
      <c r="G10" s="141">
        <v>2</v>
      </c>
      <c r="H10" s="135">
        <v>1</v>
      </c>
      <c r="I10" s="136">
        <v>6</v>
      </c>
      <c r="J10" s="136">
        <v>1</v>
      </c>
      <c r="K10" s="138">
        <v>0</v>
      </c>
      <c r="L10" s="141">
        <v>8</v>
      </c>
      <c r="M10" s="135">
        <v>0</v>
      </c>
      <c r="N10" s="136">
        <v>2</v>
      </c>
      <c r="O10" s="136">
        <v>0</v>
      </c>
      <c r="P10" s="138">
        <v>0</v>
      </c>
      <c r="Q10" s="141">
        <v>2</v>
      </c>
      <c r="R10" s="140">
        <v>12</v>
      </c>
      <c r="S10" s="296" t="s">
        <v>132</v>
      </c>
    </row>
    <row r="11" spans="2:19" ht="20.100000000000001" customHeight="1" x14ac:dyDescent="0.25">
      <c r="B11" s="113" t="s">
        <v>11</v>
      </c>
      <c r="C11" s="135">
        <v>0</v>
      </c>
      <c r="D11" s="136">
        <v>4</v>
      </c>
      <c r="E11" s="137">
        <v>0</v>
      </c>
      <c r="F11" s="138">
        <v>0</v>
      </c>
      <c r="G11" s="141">
        <v>4</v>
      </c>
      <c r="H11" s="135">
        <v>1</v>
      </c>
      <c r="I11" s="136">
        <v>12</v>
      </c>
      <c r="J11" s="136">
        <v>0</v>
      </c>
      <c r="K11" s="138">
        <v>0</v>
      </c>
      <c r="L11" s="141">
        <v>13</v>
      </c>
      <c r="M11" s="135">
        <v>2</v>
      </c>
      <c r="N11" s="136">
        <v>5</v>
      </c>
      <c r="O11" s="136">
        <v>1</v>
      </c>
      <c r="P11" s="138">
        <v>0</v>
      </c>
      <c r="Q11" s="141">
        <v>8</v>
      </c>
      <c r="R11" s="140">
        <v>25</v>
      </c>
      <c r="S11" s="296" t="s">
        <v>133</v>
      </c>
    </row>
    <row r="12" spans="2:19" ht="20.100000000000001" customHeight="1" x14ac:dyDescent="0.25">
      <c r="B12" s="113" t="s">
        <v>12</v>
      </c>
      <c r="C12" s="135">
        <v>1</v>
      </c>
      <c r="D12" s="136">
        <v>8</v>
      </c>
      <c r="E12" s="137">
        <v>0</v>
      </c>
      <c r="F12" s="138">
        <v>0</v>
      </c>
      <c r="G12" s="141">
        <v>9</v>
      </c>
      <c r="H12" s="135">
        <v>25</v>
      </c>
      <c r="I12" s="136">
        <v>83</v>
      </c>
      <c r="J12" s="136">
        <v>9</v>
      </c>
      <c r="K12" s="138">
        <v>0</v>
      </c>
      <c r="L12" s="141">
        <v>117</v>
      </c>
      <c r="M12" s="135">
        <v>7</v>
      </c>
      <c r="N12" s="136">
        <v>53</v>
      </c>
      <c r="O12" s="136">
        <v>3</v>
      </c>
      <c r="P12" s="138">
        <v>0</v>
      </c>
      <c r="Q12" s="141">
        <v>63</v>
      </c>
      <c r="R12" s="140">
        <v>189</v>
      </c>
      <c r="S12" s="296" t="s">
        <v>134</v>
      </c>
    </row>
    <row r="13" spans="2:19" ht="20.100000000000001" customHeight="1" x14ac:dyDescent="0.25">
      <c r="B13" s="113" t="s">
        <v>13</v>
      </c>
      <c r="C13" s="135">
        <v>6</v>
      </c>
      <c r="D13" s="136">
        <v>33</v>
      </c>
      <c r="E13" s="137">
        <v>0</v>
      </c>
      <c r="F13" s="138">
        <v>0</v>
      </c>
      <c r="G13" s="141">
        <v>39</v>
      </c>
      <c r="H13" s="135">
        <v>45</v>
      </c>
      <c r="I13" s="136">
        <v>245</v>
      </c>
      <c r="J13" s="136">
        <v>18</v>
      </c>
      <c r="K13" s="138">
        <v>1</v>
      </c>
      <c r="L13" s="141">
        <v>309</v>
      </c>
      <c r="M13" s="135">
        <v>55</v>
      </c>
      <c r="N13" s="136">
        <v>168</v>
      </c>
      <c r="O13" s="136">
        <v>15</v>
      </c>
      <c r="P13" s="138">
        <v>0</v>
      </c>
      <c r="Q13" s="141">
        <v>238</v>
      </c>
      <c r="R13" s="140">
        <v>586</v>
      </c>
      <c r="S13" s="296" t="s">
        <v>135</v>
      </c>
    </row>
    <row r="14" spans="2:19" ht="20.100000000000001" customHeight="1" x14ac:dyDescent="0.25">
      <c r="B14" s="113" t="s">
        <v>14</v>
      </c>
      <c r="C14" s="135">
        <v>22</v>
      </c>
      <c r="D14" s="136">
        <v>51</v>
      </c>
      <c r="E14" s="137">
        <v>2</v>
      </c>
      <c r="F14" s="138">
        <v>0</v>
      </c>
      <c r="G14" s="141">
        <v>75</v>
      </c>
      <c r="H14" s="135">
        <v>230</v>
      </c>
      <c r="I14" s="136">
        <v>575</v>
      </c>
      <c r="J14" s="136">
        <v>32</v>
      </c>
      <c r="K14" s="138">
        <v>1</v>
      </c>
      <c r="L14" s="141">
        <v>838</v>
      </c>
      <c r="M14" s="135">
        <v>144</v>
      </c>
      <c r="N14" s="136">
        <v>346</v>
      </c>
      <c r="O14" s="136">
        <v>32</v>
      </c>
      <c r="P14" s="138">
        <v>0</v>
      </c>
      <c r="Q14" s="141">
        <v>522</v>
      </c>
      <c r="R14" s="140">
        <v>1435</v>
      </c>
      <c r="S14" s="296" t="s">
        <v>136</v>
      </c>
    </row>
    <row r="15" spans="2:19" ht="20.100000000000001" customHeight="1" x14ac:dyDescent="0.25">
      <c r="B15" s="113" t="s">
        <v>15</v>
      </c>
      <c r="C15" s="135">
        <v>13</v>
      </c>
      <c r="D15" s="136">
        <v>39</v>
      </c>
      <c r="E15" s="137">
        <v>0</v>
      </c>
      <c r="F15" s="138">
        <v>0</v>
      </c>
      <c r="G15" s="141">
        <v>52</v>
      </c>
      <c r="H15" s="135">
        <v>271</v>
      </c>
      <c r="I15" s="136">
        <v>465</v>
      </c>
      <c r="J15" s="136">
        <v>16</v>
      </c>
      <c r="K15" s="138">
        <v>1</v>
      </c>
      <c r="L15" s="141">
        <v>753</v>
      </c>
      <c r="M15" s="135">
        <v>103</v>
      </c>
      <c r="N15" s="136">
        <v>209</v>
      </c>
      <c r="O15" s="136">
        <v>19</v>
      </c>
      <c r="P15" s="138">
        <v>0</v>
      </c>
      <c r="Q15" s="141">
        <v>331</v>
      </c>
      <c r="R15" s="140">
        <v>1136</v>
      </c>
      <c r="S15" s="296" t="s">
        <v>137</v>
      </c>
    </row>
    <row r="16" spans="2:19" ht="20.100000000000001" customHeight="1" x14ac:dyDescent="0.25">
      <c r="B16" s="113" t="s">
        <v>16</v>
      </c>
      <c r="C16" s="135">
        <v>6</v>
      </c>
      <c r="D16" s="136">
        <v>13</v>
      </c>
      <c r="E16" s="137">
        <v>0</v>
      </c>
      <c r="F16" s="138">
        <v>0</v>
      </c>
      <c r="G16" s="141">
        <v>19</v>
      </c>
      <c r="H16" s="135">
        <v>55</v>
      </c>
      <c r="I16" s="136">
        <v>103</v>
      </c>
      <c r="J16" s="136">
        <v>2</v>
      </c>
      <c r="K16" s="138">
        <v>1</v>
      </c>
      <c r="L16" s="141">
        <v>161</v>
      </c>
      <c r="M16" s="135">
        <v>29</v>
      </c>
      <c r="N16" s="136">
        <v>65</v>
      </c>
      <c r="O16" s="136">
        <v>2</v>
      </c>
      <c r="P16" s="138">
        <v>0</v>
      </c>
      <c r="Q16" s="141">
        <v>96</v>
      </c>
      <c r="R16" s="140">
        <v>276</v>
      </c>
      <c r="S16" s="296" t="s">
        <v>138</v>
      </c>
    </row>
    <row r="17" spans="2:19" ht="20.100000000000001" customHeight="1" x14ac:dyDescent="0.25">
      <c r="B17" s="113" t="s">
        <v>17</v>
      </c>
      <c r="C17" s="135">
        <v>2</v>
      </c>
      <c r="D17" s="136">
        <v>5</v>
      </c>
      <c r="E17" s="137">
        <v>1</v>
      </c>
      <c r="F17" s="138">
        <v>0</v>
      </c>
      <c r="G17" s="141">
        <v>8</v>
      </c>
      <c r="H17" s="135">
        <v>23</v>
      </c>
      <c r="I17" s="136">
        <v>57</v>
      </c>
      <c r="J17" s="136">
        <v>3</v>
      </c>
      <c r="K17" s="138">
        <v>0</v>
      </c>
      <c r="L17" s="141">
        <v>83</v>
      </c>
      <c r="M17" s="135">
        <v>15</v>
      </c>
      <c r="N17" s="136">
        <v>25</v>
      </c>
      <c r="O17" s="136">
        <v>2</v>
      </c>
      <c r="P17" s="138">
        <v>0</v>
      </c>
      <c r="Q17" s="141">
        <v>42</v>
      </c>
      <c r="R17" s="140">
        <v>133</v>
      </c>
      <c r="S17" s="296" t="s">
        <v>139</v>
      </c>
    </row>
    <row r="18" spans="2:19" ht="20.100000000000001" customHeight="1" x14ac:dyDescent="0.25">
      <c r="B18" s="113" t="s">
        <v>18</v>
      </c>
      <c r="C18" s="135">
        <v>3</v>
      </c>
      <c r="D18" s="136">
        <v>8</v>
      </c>
      <c r="E18" s="137">
        <v>0</v>
      </c>
      <c r="F18" s="138">
        <v>0</v>
      </c>
      <c r="G18" s="141">
        <v>11</v>
      </c>
      <c r="H18" s="135">
        <v>24</v>
      </c>
      <c r="I18" s="136">
        <v>82</v>
      </c>
      <c r="J18" s="136">
        <v>4</v>
      </c>
      <c r="K18" s="138">
        <v>0</v>
      </c>
      <c r="L18" s="141">
        <v>110</v>
      </c>
      <c r="M18" s="135">
        <v>14</v>
      </c>
      <c r="N18" s="136">
        <v>46</v>
      </c>
      <c r="O18" s="136">
        <v>10</v>
      </c>
      <c r="P18" s="138">
        <v>0</v>
      </c>
      <c r="Q18" s="141">
        <v>70</v>
      </c>
      <c r="R18" s="140">
        <v>191</v>
      </c>
      <c r="S18" s="296" t="s">
        <v>140</v>
      </c>
    </row>
    <row r="19" spans="2:19" ht="20.100000000000001" customHeight="1" x14ac:dyDescent="0.25">
      <c r="B19" s="113" t="s">
        <v>19</v>
      </c>
      <c r="C19" s="135">
        <v>5</v>
      </c>
      <c r="D19" s="136">
        <v>11</v>
      </c>
      <c r="E19" s="137">
        <v>0</v>
      </c>
      <c r="F19" s="138">
        <v>0</v>
      </c>
      <c r="G19" s="141">
        <v>16</v>
      </c>
      <c r="H19" s="135">
        <v>68</v>
      </c>
      <c r="I19" s="136">
        <v>159</v>
      </c>
      <c r="J19" s="136">
        <v>5</v>
      </c>
      <c r="K19" s="138">
        <v>0</v>
      </c>
      <c r="L19" s="141">
        <v>232</v>
      </c>
      <c r="M19" s="135">
        <v>58</v>
      </c>
      <c r="N19" s="136">
        <v>89</v>
      </c>
      <c r="O19" s="136">
        <v>9</v>
      </c>
      <c r="P19" s="138">
        <v>0</v>
      </c>
      <c r="Q19" s="141">
        <v>156</v>
      </c>
      <c r="R19" s="140">
        <v>404</v>
      </c>
      <c r="S19" s="296" t="s">
        <v>141</v>
      </c>
    </row>
    <row r="20" spans="2:19" ht="20.100000000000001" customHeight="1" x14ac:dyDescent="0.25">
      <c r="B20" s="113" t="s">
        <v>20</v>
      </c>
      <c r="C20" s="135">
        <v>4</v>
      </c>
      <c r="D20" s="136">
        <v>16</v>
      </c>
      <c r="E20" s="137">
        <v>0</v>
      </c>
      <c r="F20" s="138">
        <v>0</v>
      </c>
      <c r="G20" s="141">
        <v>20</v>
      </c>
      <c r="H20" s="135">
        <v>45</v>
      </c>
      <c r="I20" s="136">
        <v>140</v>
      </c>
      <c r="J20" s="136">
        <v>7</v>
      </c>
      <c r="K20" s="138">
        <v>0</v>
      </c>
      <c r="L20" s="141">
        <v>192</v>
      </c>
      <c r="M20" s="135">
        <v>29</v>
      </c>
      <c r="N20" s="136">
        <v>80</v>
      </c>
      <c r="O20" s="136">
        <v>5</v>
      </c>
      <c r="P20" s="138">
        <v>0</v>
      </c>
      <c r="Q20" s="141">
        <v>114</v>
      </c>
      <c r="R20" s="140">
        <v>326</v>
      </c>
      <c r="S20" s="296" t="s">
        <v>142</v>
      </c>
    </row>
    <row r="21" spans="2:19" ht="20.100000000000001" customHeight="1" x14ac:dyDescent="0.25">
      <c r="B21" s="113" t="s">
        <v>21</v>
      </c>
      <c r="C21" s="135">
        <v>4</v>
      </c>
      <c r="D21" s="136">
        <v>5</v>
      </c>
      <c r="E21" s="137">
        <v>0</v>
      </c>
      <c r="F21" s="138">
        <v>0</v>
      </c>
      <c r="G21" s="141">
        <v>9</v>
      </c>
      <c r="H21" s="135">
        <v>43</v>
      </c>
      <c r="I21" s="136">
        <v>79</v>
      </c>
      <c r="J21" s="136">
        <v>4</v>
      </c>
      <c r="K21" s="138">
        <v>0</v>
      </c>
      <c r="L21" s="141">
        <v>126</v>
      </c>
      <c r="M21" s="135">
        <v>18</v>
      </c>
      <c r="N21" s="136">
        <v>36</v>
      </c>
      <c r="O21" s="136">
        <v>6</v>
      </c>
      <c r="P21" s="138">
        <v>0</v>
      </c>
      <c r="Q21" s="141">
        <v>60</v>
      </c>
      <c r="R21" s="140">
        <v>195</v>
      </c>
      <c r="S21" s="296" t="s">
        <v>143</v>
      </c>
    </row>
    <row r="22" spans="2:19" ht="20.100000000000001" customHeight="1" x14ac:dyDescent="0.25">
      <c r="B22" s="113" t="s">
        <v>22</v>
      </c>
      <c r="C22" s="135">
        <v>7</v>
      </c>
      <c r="D22" s="136">
        <v>16</v>
      </c>
      <c r="E22" s="137">
        <v>1</v>
      </c>
      <c r="F22" s="138">
        <v>0</v>
      </c>
      <c r="G22" s="141">
        <v>24</v>
      </c>
      <c r="H22" s="135">
        <v>69</v>
      </c>
      <c r="I22" s="136">
        <v>133</v>
      </c>
      <c r="J22" s="136">
        <v>5</v>
      </c>
      <c r="K22" s="138">
        <v>2</v>
      </c>
      <c r="L22" s="141">
        <v>209</v>
      </c>
      <c r="M22" s="135">
        <v>49</v>
      </c>
      <c r="N22" s="136">
        <v>87</v>
      </c>
      <c r="O22" s="136">
        <v>9</v>
      </c>
      <c r="P22" s="138">
        <v>0</v>
      </c>
      <c r="Q22" s="141">
        <v>145</v>
      </c>
      <c r="R22" s="140">
        <v>378</v>
      </c>
      <c r="S22" s="296" t="s">
        <v>144</v>
      </c>
    </row>
    <row r="23" spans="2:19" ht="20.100000000000001" customHeight="1" x14ac:dyDescent="0.25">
      <c r="B23" s="113" t="s">
        <v>23</v>
      </c>
      <c r="C23" s="135">
        <v>7</v>
      </c>
      <c r="D23" s="136">
        <v>20</v>
      </c>
      <c r="E23" s="137">
        <v>1</v>
      </c>
      <c r="F23" s="138">
        <v>0</v>
      </c>
      <c r="G23" s="141">
        <v>28</v>
      </c>
      <c r="H23" s="135">
        <v>119</v>
      </c>
      <c r="I23" s="136">
        <v>254</v>
      </c>
      <c r="J23" s="136">
        <v>10</v>
      </c>
      <c r="K23" s="138">
        <v>0</v>
      </c>
      <c r="L23" s="141">
        <v>383</v>
      </c>
      <c r="M23" s="135">
        <v>71</v>
      </c>
      <c r="N23" s="136">
        <v>160</v>
      </c>
      <c r="O23" s="136">
        <v>16</v>
      </c>
      <c r="P23" s="138">
        <v>0</v>
      </c>
      <c r="Q23" s="141">
        <v>247</v>
      </c>
      <c r="R23" s="140">
        <v>658</v>
      </c>
      <c r="S23" s="296" t="s">
        <v>145</v>
      </c>
    </row>
    <row r="24" spans="2:19" ht="20.100000000000001" customHeight="1" x14ac:dyDescent="0.25">
      <c r="B24" s="113" t="s">
        <v>24</v>
      </c>
      <c r="C24" s="135">
        <v>7</v>
      </c>
      <c r="D24" s="136">
        <v>9</v>
      </c>
      <c r="E24" s="137">
        <v>0</v>
      </c>
      <c r="F24" s="138">
        <v>0</v>
      </c>
      <c r="G24" s="141">
        <v>16</v>
      </c>
      <c r="H24" s="135">
        <v>92</v>
      </c>
      <c r="I24" s="136">
        <v>191</v>
      </c>
      <c r="J24" s="136">
        <v>11</v>
      </c>
      <c r="K24" s="138">
        <v>0</v>
      </c>
      <c r="L24" s="141">
        <v>294</v>
      </c>
      <c r="M24" s="135">
        <v>50</v>
      </c>
      <c r="N24" s="136">
        <v>103</v>
      </c>
      <c r="O24" s="136">
        <v>8</v>
      </c>
      <c r="P24" s="138">
        <v>0</v>
      </c>
      <c r="Q24" s="141">
        <v>161</v>
      </c>
      <c r="R24" s="140">
        <v>471</v>
      </c>
      <c r="S24" s="296" t="s">
        <v>146</v>
      </c>
    </row>
    <row r="25" spans="2:19" ht="20.100000000000001" customHeight="1" x14ac:dyDescent="0.25">
      <c r="B25" s="113" t="s">
        <v>25</v>
      </c>
      <c r="C25" s="135">
        <v>4</v>
      </c>
      <c r="D25" s="136">
        <v>11</v>
      </c>
      <c r="E25" s="137">
        <v>0</v>
      </c>
      <c r="F25" s="138">
        <v>0</v>
      </c>
      <c r="G25" s="141">
        <v>15</v>
      </c>
      <c r="H25" s="135">
        <v>42</v>
      </c>
      <c r="I25" s="136">
        <v>107</v>
      </c>
      <c r="J25" s="136">
        <v>6</v>
      </c>
      <c r="K25" s="138">
        <v>0</v>
      </c>
      <c r="L25" s="141">
        <v>155</v>
      </c>
      <c r="M25" s="135">
        <v>23</v>
      </c>
      <c r="N25" s="136">
        <v>51</v>
      </c>
      <c r="O25" s="136">
        <v>4</v>
      </c>
      <c r="P25" s="138">
        <v>0</v>
      </c>
      <c r="Q25" s="141">
        <v>78</v>
      </c>
      <c r="R25" s="140">
        <v>248</v>
      </c>
      <c r="S25" s="296" t="s">
        <v>147</v>
      </c>
    </row>
    <row r="26" spans="2:19" ht="20.100000000000001" customHeight="1" x14ac:dyDescent="0.25">
      <c r="B26" s="113" t="s">
        <v>26</v>
      </c>
      <c r="C26" s="135">
        <v>1</v>
      </c>
      <c r="D26" s="136">
        <v>8</v>
      </c>
      <c r="E26" s="137">
        <v>0</v>
      </c>
      <c r="F26" s="138">
        <v>0</v>
      </c>
      <c r="G26" s="141">
        <v>9</v>
      </c>
      <c r="H26" s="135">
        <v>19</v>
      </c>
      <c r="I26" s="136">
        <v>46</v>
      </c>
      <c r="J26" s="136">
        <v>0</v>
      </c>
      <c r="K26" s="138">
        <v>0</v>
      </c>
      <c r="L26" s="141">
        <v>65</v>
      </c>
      <c r="M26" s="135">
        <v>8</v>
      </c>
      <c r="N26" s="136">
        <v>22</v>
      </c>
      <c r="O26" s="136">
        <v>1</v>
      </c>
      <c r="P26" s="138">
        <v>0</v>
      </c>
      <c r="Q26" s="141">
        <v>31</v>
      </c>
      <c r="R26" s="140">
        <v>105</v>
      </c>
      <c r="S26" s="296" t="s">
        <v>148</v>
      </c>
    </row>
    <row r="27" spans="2:19" ht="20.100000000000001" customHeight="1" x14ac:dyDescent="0.25">
      <c r="B27" s="113" t="s">
        <v>27</v>
      </c>
      <c r="C27" s="135">
        <v>2</v>
      </c>
      <c r="D27" s="136">
        <v>4</v>
      </c>
      <c r="E27" s="137">
        <v>0</v>
      </c>
      <c r="F27" s="138">
        <v>0</v>
      </c>
      <c r="G27" s="141">
        <v>6</v>
      </c>
      <c r="H27" s="135">
        <v>13</v>
      </c>
      <c r="I27" s="136">
        <v>33</v>
      </c>
      <c r="J27" s="136">
        <v>4</v>
      </c>
      <c r="K27" s="138">
        <v>0</v>
      </c>
      <c r="L27" s="141">
        <v>50</v>
      </c>
      <c r="M27" s="135">
        <v>10</v>
      </c>
      <c r="N27" s="136">
        <v>18</v>
      </c>
      <c r="O27" s="136">
        <v>2</v>
      </c>
      <c r="P27" s="138">
        <v>0</v>
      </c>
      <c r="Q27" s="141">
        <v>30</v>
      </c>
      <c r="R27" s="140">
        <v>86</v>
      </c>
      <c r="S27" s="296" t="s">
        <v>149</v>
      </c>
    </row>
    <row r="28" spans="2:19" ht="20.100000000000001" customHeight="1" x14ac:dyDescent="0.25">
      <c r="B28" s="113" t="s">
        <v>28</v>
      </c>
      <c r="C28" s="135">
        <v>1</v>
      </c>
      <c r="D28" s="136">
        <v>2</v>
      </c>
      <c r="E28" s="137">
        <v>0</v>
      </c>
      <c r="F28" s="138">
        <v>0</v>
      </c>
      <c r="G28" s="141">
        <v>3</v>
      </c>
      <c r="H28" s="135">
        <v>10</v>
      </c>
      <c r="I28" s="136">
        <v>34</v>
      </c>
      <c r="J28" s="136">
        <v>2</v>
      </c>
      <c r="K28" s="138">
        <v>0</v>
      </c>
      <c r="L28" s="141">
        <v>46</v>
      </c>
      <c r="M28" s="135">
        <v>1</v>
      </c>
      <c r="N28" s="136">
        <v>14</v>
      </c>
      <c r="O28" s="136">
        <v>3</v>
      </c>
      <c r="P28" s="138">
        <v>0</v>
      </c>
      <c r="Q28" s="141">
        <v>18</v>
      </c>
      <c r="R28" s="140">
        <v>67</v>
      </c>
      <c r="S28" s="296" t="s">
        <v>150</v>
      </c>
    </row>
    <row r="29" spans="2:19" ht="20.100000000000001" customHeight="1" x14ac:dyDescent="0.25">
      <c r="B29" s="113" t="s">
        <v>29</v>
      </c>
      <c r="C29" s="135">
        <v>1</v>
      </c>
      <c r="D29" s="136">
        <v>6</v>
      </c>
      <c r="E29" s="137">
        <v>0</v>
      </c>
      <c r="F29" s="138">
        <v>0</v>
      </c>
      <c r="G29" s="141">
        <v>7</v>
      </c>
      <c r="H29" s="135">
        <v>6</v>
      </c>
      <c r="I29" s="136">
        <v>23</v>
      </c>
      <c r="J29" s="136">
        <v>0</v>
      </c>
      <c r="K29" s="138">
        <v>0</v>
      </c>
      <c r="L29" s="141">
        <v>29</v>
      </c>
      <c r="M29" s="135">
        <v>2</v>
      </c>
      <c r="N29" s="136">
        <v>15</v>
      </c>
      <c r="O29" s="136">
        <v>3</v>
      </c>
      <c r="P29" s="138">
        <v>0</v>
      </c>
      <c r="Q29" s="141">
        <v>20</v>
      </c>
      <c r="R29" s="140">
        <v>56</v>
      </c>
      <c r="S29" s="296" t="s">
        <v>151</v>
      </c>
    </row>
    <row r="30" spans="2:19" ht="20.100000000000001" customHeight="1" x14ac:dyDescent="0.25">
      <c r="B30" s="113" t="s">
        <v>30</v>
      </c>
      <c r="C30" s="135">
        <v>0</v>
      </c>
      <c r="D30" s="136">
        <v>0</v>
      </c>
      <c r="E30" s="137">
        <v>0</v>
      </c>
      <c r="F30" s="138">
        <v>0</v>
      </c>
      <c r="G30" s="141">
        <v>0</v>
      </c>
      <c r="H30" s="135">
        <v>2</v>
      </c>
      <c r="I30" s="136">
        <v>9</v>
      </c>
      <c r="J30" s="136">
        <v>0</v>
      </c>
      <c r="K30" s="138">
        <v>0</v>
      </c>
      <c r="L30" s="141">
        <v>11</v>
      </c>
      <c r="M30" s="135">
        <v>0</v>
      </c>
      <c r="N30" s="136">
        <v>3</v>
      </c>
      <c r="O30" s="136">
        <v>1</v>
      </c>
      <c r="P30" s="138">
        <v>0</v>
      </c>
      <c r="Q30" s="141">
        <v>4</v>
      </c>
      <c r="R30" s="140">
        <v>15</v>
      </c>
      <c r="S30" s="296" t="s">
        <v>152</v>
      </c>
    </row>
    <row r="31" spans="2:19" ht="20.100000000000001" customHeight="1" thickBot="1" x14ac:dyDescent="0.3">
      <c r="B31" s="113" t="s">
        <v>31</v>
      </c>
      <c r="C31" s="135">
        <v>2</v>
      </c>
      <c r="D31" s="136">
        <v>2</v>
      </c>
      <c r="E31" s="137">
        <v>0</v>
      </c>
      <c r="F31" s="138">
        <v>0</v>
      </c>
      <c r="G31" s="142">
        <v>4</v>
      </c>
      <c r="H31" s="135">
        <v>15</v>
      </c>
      <c r="I31" s="136">
        <v>21</v>
      </c>
      <c r="J31" s="136">
        <v>1</v>
      </c>
      <c r="K31" s="138">
        <v>0</v>
      </c>
      <c r="L31" s="141">
        <v>37</v>
      </c>
      <c r="M31" s="135">
        <v>7</v>
      </c>
      <c r="N31" s="136">
        <v>8</v>
      </c>
      <c r="O31" s="136">
        <v>0</v>
      </c>
      <c r="P31" s="138">
        <v>0</v>
      </c>
      <c r="Q31" s="141">
        <v>15</v>
      </c>
      <c r="R31" s="140">
        <v>56</v>
      </c>
      <c r="S31" s="296" t="s">
        <v>31</v>
      </c>
    </row>
    <row r="32" spans="2:19" ht="20.100000000000001" customHeight="1" thickTop="1" thickBot="1" x14ac:dyDescent="0.3">
      <c r="B32" s="128" t="s">
        <v>32</v>
      </c>
      <c r="C32" s="143">
        <v>99</v>
      </c>
      <c r="D32" s="144">
        <v>275</v>
      </c>
      <c r="E32" s="144">
        <v>5</v>
      </c>
      <c r="F32" s="145">
        <v>0</v>
      </c>
      <c r="G32" s="146">
        <v>379</v>
      </c>
      <c r="H32" s="143">
        <v>1223</v>
      </c>
      <c r="I32" s="144">
        <v>2869</v>
      </c>
      <c r="J32" s="144">
        <v>141</v>
      </c>
      <c r="K32" s="145">
        <v>6</v>
      </c>
      <c r="L32" s="146">
        <v>4239</v>
      </c>
      <c r="M32" s="143">
        <v>697</v>
      </c>
      <c r="N32" s="144">
        <v>1607</v>
      </c>
      <c r="O32" s="144">
        <v>151</v>
      </c>
      <c r="P32" s="145">
        <v>0</v>
      </c>
      <c r="Q32" s="146">
        <v>2455</v>
      </c>
      <c r="R32" s="147">
        <v>7073</v>
      </c>
      <c r="S32" s="296" t="s">
        <v>54</v>
      </c>
    </row>
    <row r="33" spans="2:18" ht="16.5" thickTop="1" thickBot="1" x14ac:dyDescent="0.3">
      <c r="B33" s="92"/>
      <c r="C33" s="101"/>
      <c r="D33" s="101"/>
      <c r="E33" s="101"/>
      <c r="F33" s="92"/>
      <c r="G33" s="101"/>
      <c r="H33" s="101"/>
      <c r="I33" s="101"/>
      <c r="J33" s="101"/>
      <c r="K33" s="92"/>
      <c r="L33" s="101"/>
      <c r="M33" s="101"/>
      <c r="N33" s="101"/>
      <c r="O33" s="101"/>
      <c r="P33" s="92"/>
      <c r="Q33" s="101"/>
      <c r="R33" s="101"/>
    </row>
    <row r="34" spans="2:18" ht="15.75" thickTop="1" x14ac:dyDescent="0.25">
      <c r="B34" s="164" t="s">
        <v>36</v>
      </c>
      <c r="C34" s="165"/>
      <c r="D34" s="165"/>
      <c r="E34" s="126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9"/>
    </row>
    <row r="35" spans="2:18" ht="15.75" thickBot="1" x14ac:dyDescent="0.3">
      <c r="B35" s="166" t="s">
        <v>200</v>
      </c>
      <c r="C35" s="167"/>
      <c r="D35" s="167"/>
      <c r="E35" s="127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2:18" ht="15.75" thickTop="1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S36"/>
  <sheetViews>
    <sheetView showGridLines="0" zoomScale="70" zoomScaleNormal="70" workbookViewId="0">
      <selection activeCell="C7" sqref="C7:R32"/>
    </sheetView>
  </sheetViews>
  <sheetFormatPr defaultColWidth="9.140625" defaultRowHeight="15" x14ac:dyDescent="0.25"/>
  <cols>
    <col min="1" max="1" width="9.140625" style="102"/>
    <col min="2" max="18" width="13.7109375" style="102" customWidth="1"/>
    <col min="19" max="19" width="9.140625" style="295" customWidth="1"/>
    <col min="20" max="16384" width="9.140625" style="102"/>
  </cols>
  <sheetData>
    <row r="1" spans="2:19" ht="15.75" thickBot="1" x14ac:dyDescent="0.3"/>
    <row r="2" spans="2:19" ht="24.95" customHeight="1" thickTop="1" thickBot="1" x14ac:dyDescent="0.3">
      <c r="B2" s="321" t="s">
        <v>310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3"/>
    </row>
    <row r="3" spans="2:19" ht="24.95" customHeight="1" thickTop="1" thickBot="1" x14ac:dyDescent="0.3">
      <c r="B3" s="324" t="s">
        <v>4</v>
      </c>
      <c r="C3" s="337" t="s">
        <v>41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43" t="s">
        <v>32</v>
      </c>
    </row>
    <row r="4" spans="2:19" ht="24.95" customHeight="1" thickTop="1" thickBot="1" x14ac:dyDescent="0.3">
      <c r="B4" s="326"/>
      <c r="C4" s="334" t="s">
        <v>42</v>
      </c>
      <c r="D4" s="335"/>
      <c r="E4" s="335"/>
      <c r="F4" s="335"/>
      <c r="G4" s="336"/>
      <c r="H4" s="334" t="s">
        <v>43</v>
      </c>
      <c r="I4" s="335"/>
      <c r="J4" s="335"/>
      <c r="K4" s="335"/>
      <c r="L4" s="336"/>
      <c r="M4" s="334" t="s">
        <v>44</v>
      </c>
      <c r="N4" s="335"/>
      <c r="O4" s="335"/>
      <c r="P4" s="335"/>
      <c r="Q4" s="336"/>
      <c r="R4" s="344"/>
    </row>
    <row r="5" spans="2:19" ht="24.95" customHeight="1" thickTop="1" x14ac:dyDescent="0.25">
      <c r="B5" s="326"/>
      <c r="C5" s="346" t="s">
        <v>33</v>
      </c>
      <c r="D5" s="347"/>
      <c r="E5" s="347"/>
      <c r="F5" s="348"/>
      <c r="G5" s="349" t="s">
        <v>32</v>
      </c>
      <c r="H5" s="346" t="s">
        <v>33</v>
      </c>
      <c r="I5" s="347"/>
      <c r="J5" s="347"/>
      <c r="K5" s="348"/>
      <c r="L5" s="349" t="s">
        <v>32</v>
      </c>
      <c r="M5" s="346" t="s">
        <v>33</v>
      </c>
      <c r="N5" s="347"/>
      <c r="O5" s="347"/>
      <c r="P5" s="348"/>
      <c r="Q5" s="349" t="s">
        <v>32</v>
      </c>
      <c r="R5" s="344"/>
    </row>
    <row r="6" spans="2:19" ht="24.95" customHeight="1" thickBot="1" x14ac:dyDescent="0.3">
      <c r="B6" s="327"/>
      <c r="C6" s="264" t="s">
        <v>34</v>
      </c>
      <c r="D6" s="265" t="s">
        <v>201</v>
      </c>
      <c r="E6" s="265" t="s">
        <v>203</v>
      </c>
      <c r="F6" s="134" t="s">
        <v>35</v>
      </c>
      <c r="G6" s="350"/>
      <c r="H6" s="264" t="s">
        <v>34</v>
      </c>
      <c r="I6" s="265" t="s">
        <v>201</v>
      </c>
      <c r="J6" s="265" t="s">
        <v>203</v>
      </c>
      <c r="K6" s="134" t="s">
        <v>35</v>
      </c>
      <c r="L6" s="350"/>
      <c r="M6" s="264" t="s">
        <v>34</v>
      </c>
      <c r="N6" s="265" t="s">
        <v>201</v>
      </c>
      <c r="O6" s="265" t="s">
        <v>203</v>
      </c>
      <c r="P6" s="134" t="s">
        <v>35</v>
      </c>
      <c r="Q6" s="350"/>
      <c r="R6" s="345"/>
    </row>
    <row r="7" spans="2:19" ht="20.100000000000001" customHeight="1" thickTop="1" x14ac:dyDescent="0.25">
      <c r="B7" s="113" t="s">
        <v>7</v>
      </c>
      <c r="C7" s="148">
        <v>1.0101010101010102E-2</v>
      </c>
      <c r="D7" s="149">
        <v>0</v>
      </c>
      <c r="E7" s="149">
        <v>0</v>
      </c>
      <c r="F7" s="150">
        <v>0</v>
      </c>
      <c r="G7" s="151">
        <v>2.6385224274406332E-3</v>
      </c>
      <c r="H7" s="152">
        <v>2.4529844644317253E-3</v>
      </c>
      <c r="I7" s="149">
        <v>2.7884280237016382E-3</v>
      </c>
      <c r="J7" s="149">
        <v>0</v>
      </c>
      <c r="K7" s="150">
        <v>0</v>
      </c>
      <c r="L7" s="151">
        <v>2.5949516395376267E-3</v>
      </c>
      <c r="M7" s="148">
        <v>1.4347202295552368E-3</v>
      </c>
      <c r="N7" s="149">
        <v>1.2445550715619166E-3</v>
      </c>
      <c r="O7" s="149">
        <v>0</v>
      </c>
      <c r="P7" s="150">
        <v>0</v>
      </c>
      <c r="Q7" s="151">
        <v>1.2219959266802445E-3</v>
      </c>
      <c r="R7" s="151">
        <v>2.1207408454686836E-3</v>
      </c>
      <c r="S7" s="295" t="s">
        <v>129</v>
      </c>
    </row>
    <row r="8" spans="2:19" ht="20.100000000000001" customHeight="1" x14ac:dyDescent="0.25">
      <c r="B8" s="113" t="s">
        <v>8</v>
      </c>
      <c r="C8" s="148">
        <v>0</v>
      </c>
      <c r="D8" s="149">
        <v>7.2727272727272727E-3</v>
      </c>
      <c r="E8" s="149">
        <v>0</v>
      </c>
      <c r="F8" s="150">
        <v>0</v>
      </c>
      <c r="G8" s="153">
        <v>5.2770448548812663E-3</v>
      </c>
      <c r="H8" s="148">
        <v>1.6353229762878169E-3</v>
      </c>
      <c r="I8" s="149">
        <v>1.0456605088881143E-3</v>
      </c>
      <c r="J8" s="149">
        <v>7.0921985815602835E-3</v>
      </c>
      <c r="K8" s="150">
        <v>0</v>
      </c>
      <c r="L8" s="153">
        <v>1.4154281670205238E-3</v>
      </c>
      <c r="M8" s="148">
        <v>1.4347202295552368E-3</v>
      </c>
      <c r="N8" s="149">
        <v>0</v>
      </c>
      <c r="O8" s="149">
        <v>0</v>
      </c>
      <c r="P8" s="150">
        <v>0</v>
      </c>
      <c r="Q8" s="153">
        <v>4.0733197556008148E-4</v>
      </c>
      <c r="R8" s="153">
        <v>1.2724445072812103E-3</v>
      </c>
      <c r="S8" s="295" t="s">
        <v>130</v>
      </c>
    </row>
    <row r="9" spans="2:19" ht="20.100000000000001" customHeight="1" x14ac:dyDescent="0.25">
      <c r="B9" s="113" t="s">
        <v>9</v>
      </c>
      <c r="C9" s="148">
        <v>0</v>
      </c>
      <c r="D9" s="149">
        <v>0</v>
      </c>
      <c r="E9" s="149">
        <v>0</v>
      </c>
      <c r="F9" s="150">
        <v>0</v>
      </c>
      <c r="G9" s="153">
        <v>0</v>
      </c>
      <c r="H9" s="148">
        <v>0</v>
      </c>
      <c r="I9" s="149">
        <v>3.4855350296270478E-4</v>
      </c>
      <c r="J9" s="149">
        <v>0</v>
      </c>
      <c r="K9" s="150">
        <v>0</v>
      </c>
      <c r="L9" s="153">
        <v>2.3590469450342062E-4</v>
      </c>
      <c r="M9" s="148">
        <v>0</v>
      </c>
      <c r="N9" s="149">
        <v>0</v>
      </c>
      <c r="O9" s="149">
        <v>0</v>
      </c>
      <c r="P9" s="150">
        <v>0</v>
      </c>
      <c r="Q9" s="153">
        <v>0</v>
      </c>
      <c r="R9" s="153">
        <v>1.4138272303124559E-4</v>
      </c>
      <c r="S9" s="295" t="s">
        <v>131</v>
      </c>
    </row>
    <row r="10" spans="2:19" ht="20.100000000000001" customHeight="1" x14ac:dyDescent="0.25">
      <c r="B10" s="113" t="s">
        <v>10</v>
      </c>
      <c r="C10" s="148">
        <v>0</v>
      </c>
      <c r="D10" s="149">
        <v>7.2727272727272727E-3</v>
      </c>
      <c r="E10" s="149">
        <v>0</v>
      </c>
      <c r="F10" s="150">
        <v>0</v>
      </c>
      <c r="G10" s="153">
        <v>5.2770448548812663E-3</v>
      </c>
      <c r="H10" s="148">
        <v>8.1766148814390845E-4</v>
      </c>
      <c r="I10" s="149">
        <v>2.0913210177762286E-3</v>
      </c>
      <c r="J10" s="149">
        <v>7.0921985815602835E-3</v>
      </c>
      <c r="K10" s="150">
        <v>0</v>
      </c>
      <c r="L10" s="153">
        <v>1.8872375560273649E-3</v>
      </c>
      <c r="M10" s="148">
        <v>0</v>
      </c>
      <c r="N10" s="149">
        <v>1.2445550715619166E-3</v>
      </c>
      <c r="O10" s="149">
        <v>0</v>
      </c>
      <c r="P10" s="150">
        <v>0</v>
      </c>
      <c r="Q10" s="153">
        <v>8.1466395112016296E-4</v>
      </c>
      <c r="R10" s="153">
        <v>1.696592676374947E-3</v>
      </c>
      <c r="S10" s="295" t="s">
        <v>132</v>
      </c>
    </row>
    <row r="11" spans="2:19" ht="20.100000000000001" customHeight="1" x14ac:dyDescent="0.25">
      <c r="B11" s="113" t="s">
        <v>11</v>
      </c>
      <c r="C11" s="148">
        <v>0</v>
      </c>
      <c r="D11" s="149">
        <v>1.4545454545454545E-2</v>
      </c>
      <c r="E11" s="149">
        <v>0</v>
      </c>
      <c r="F11" s="150">
        <v>0</v>
      </c>
      <c r="G11" s="153">
        <v>1.0554089709762533E-2</v>
      </c>
      <c r="H11" s="148">
        <v>8.1766148814390845E-4</v>
      </c>
      <c r="I11" s="149">
        <v>4.1826420355524571E-3</v>
      </c>
      <c r="J11" s="149">
        <v>0</v>
      </c>
      <c r="K11" s="150">
        <v>0</v>
      </c>
      <c r="L11" s="153">
        <v>3.0667610285444679E-3</v>
      </c>
      <c r="M11" s="148">
        <v>2.8694404591104736E-3</v>
      </c>
      <c r="N11" s="149">
        <v>3.1113876789047915E-3</v>
      </c>
      <c r="O11" s="149">
        <v>6.6225165562913907E-3</v>
      </c>
      <c r="P11" s="150">
        <v>0</v>
      </c>
      <c r="Q11" s="153">
        <v>3.2586558044806519E-3</v>
      </c>
      <c r="R11" s="153">
        <v>3.5345680757811397E-3</v>
      </c>
      <c r="S11" s="295" t="s">
        <v>133</v>
      </c>
    </row>
    <row r="12" spans="2:19" ht="20.100000000000001" customHeight="1" x14ac:dyDescent="0.25">
      <c r="B12" s="113" t="s">
        <v>12</v>
      </c>
      <c r="C12" s="148">
        <v>1.0101010101010102E-2</v>
      </c>
      <c r="D12" s="149">
        <v>2.9090909090909091E-2</v>
      </c>
      <c r="E12" s="149">
        <v>0</v>
      </c>
      <c r="F12" s="150">
        <v>0</v>
      </c>
      <c r="G12" s="153">
        <v>2.3746701846965697E-2</v>
      </c>
      <c r="H12" s="148">
        <v>2.0441537203597711E-2</v>
      </c>
      <c r="I12" s="149">
        <v>2.8929940745904496E-2</v>
      </c>
      <c r="J12" s="149">
        <v>6.3829787234042548E-2</v>
      </c>
      <c r="K12" s="150">
        <v>0</v>
      </c>
      <c r="L12" s="153">
        <v>2.7600849256900213E-2</v>
      </c>
      <c r="M12" s="148">
        <v>1.0043041606886656E-2</v>
      </c>
      <c r="N12" s="149">
        <v>3.2980709396390792E-2</v>
      </c>
      <c r="O12" s="149">
        <v>1.9867549668874173E-2</v>
      </c>
      <c r="P12" s="150">
        <v>0</v>
      </c>
      <c r="Q12" s="153">
        <v>2.5661914460285134E-2</v>
      </c>
      <c r="R12" s="153">
        <v>2.6721334652905417E-2</v>
      </c>
      <c r="S12" s="295" t="s">
        <v>134</v>
      </c>
    </row>
    <row r="13" spans="2:19" ht="20.100000000000001" customHeight="1" x14ac:dyDescent="0.25">
      <c r="B13" s="113" t="s">
        <v>13</v>
      </c>
      <c r="C13" s="148">
        <v>6.0606060606060608E-2</v>
      </c>
      <c r="D13" s="149">
        <v>0.12</v>
      </c>
      <c r="E13" s="149">
        <v>0</v>
      </c>
      <c r="F13" s="150">
        <v>0</v>
      </c>
      <c r="G13" s="153">
        <v>0.10290237467018469</v>
      </c>
      <c r="H13" s="148">
        <v>3.6794766966475878E-2</v>
      </c>
      <c r="I13" s="149">
        <v>8.5395608225862674E-2</v>
      </c>
      <c r="J13" s="149">
        <v>0.1276595744680851</v>
      </c>
      <c r="K13" s="150">
        <v>0.16666666666666666</v>
      </c>
      <c r="L13" s="153">
        <v>7.2894550601556973E-2</v>
      </c>
      <c r="M13" s="148">
        <v>7.8909612625538014E-2</v>
      </c>
      <c r="N13" s="149">
        <v>0.104542626011201</v>
      </c>
      <c r="O13" s="149">
        <v>9.9337748344370855E-2</v>
      </c>
      <c r="P13" s="150">
        <v>0</v>
      </c>
      <c r="Q13" s="153">
        <v>9.6945010183299388E-2</v>
      </c>
      <c r="R13" s="153">
        <v>8.2850275696309914E-2</v>
      </c>
      <c r="S13" s="295" t="s">
        <v>135</v>
      </c>
    </row>
    <row r="14" spans="2:19" ht="20.100000000000001" customHeight="1" x14ac:dyDescent="0.25">
      <c r="B14" s="113" t="s">
        <v>14</v>
      </c>
      <c r="C14" s="148">
        <v>0.22222222222222221</v>
      </c>
      <c r="D14" s="149">
        <v>0.18545454545454546</v>
      </c>
      <c r="E14" s="149">
        <v>0.4</v>
      </c>
      <c r="F14" s="150">
        <v>0</v>
      </c>
      <c r="G14" s="153">
        <v>0.19788918205804748</v>
      </c>
      <c r="H14" s="148">
        <v>0.18806214227309895</v>
      </c>
      <c r="I14" s="149">
        <v>0.20041826420355524</v>
      </c>
      <c r="J14" s="149">
        <v>0.22695035460992907</v>
      </c>
      <c r="K14" s="150">
        <v>0.16666666666666666</v>
      </c>
      <c r="L14" s="153">
        <v>0.19768813399386648</v>
      </c>
      <c r="M14" s="148">
        <v>0.20659971305595409</v>
      </c>
      <c r="N14" s="149">
        <v>0.21530802738021157</v>
      </c>
      <c r="O14" s="149">
        <v>0.2119205298013245</v>
      </c>
      <c r="P14" s="150">
        <v>0</v>
      </c>
      <c r="Q14" s="153">
        <v>0.21262729124236251</v>
      </c>
      <c r="R14" s="153">
        <v>0.20288420754983741</v>
      </c>
      <c r="S14" s="295" t="s">
        <v>136</v>
      </c>
    </row>
    <row r="15" spans="2:19" ht="20.100000000000001" customHeight="1" x14ac:dyDescent="0.25">
      <c r="B15" s="113" t="s">
        <v>15</v>
      </c>
      <c r="C15" s="148">
        <v>0.13131313131313133</v>
      </c>
      <c r="D15" s="149">
        <v>0.14181818181818182</v>
      </c>
      <c r="E15" s="149">
        <v>0</v>
      </c>
      <c r="F15" s="150">
        <v>0</v>
      </c>
      <c r="G15" s="153">
        <v>0.13720316622691292</v>
      </c>
      <c r="H15" s="148">
        <v>0.22158626328699918</v>
      </c>
      <c r="I15" s="149">
        <v>0.16207737887765772</v>
      </c>
      <c r="J15" s="149">
        <v>0.11347517730496454</v>
      </c>
      <c r="K15" s="150">
        <v>0.16666666666666666</v>
      </c>
      <c r="L15" s="153">
        <v>0.17763623496107572</v>
      </c>
      <c r="M15" s="148">
        <v>0.14777618364418937</v>
      </c>
      <c r="N15" s="149">
        <v>0.13005600497822029</v>
      </c>
      <c r="O15" s="149">
        <v>0.12582781456953643</v>
      </c>
      <c r="P15" s="150">
        <v>0</v>
      </c>
      <c r="Q15" s="153">
        <v>0.13482688391038697</v>
      </c>
      <c r="R15" s="153">
        <v>0.16061077336349497</v>
      </c>
      <c r="S15" s="295" t="s">
        <v>137</v>
      </c>
    </row>
    <row r="16" spans="2:19" ht="20.100000000000001" customHeight="1" x14ac:dyDescent="0.25">
      <c r="B16" s="113" t="s">
        <v>16</v>
      </c>
      <c r="C16" s="148">
        <v>6.0606060606060608E-2</v>
      </c>
      <c r="D16" s="149">
        <v>4.7272727272727272E-2</v>
      </c>
      <c r="E16" s="149">
        <v>0</v>
      </c>
      <c r="F16" s="150">
        <v>0</v>
      </c>
      <c r="G16" s="153">
        <v>5.0131926121372031E-2</v>
      </c>
      <c r="H16" s="148">
        <v>4.4971381847914965E-2</v>
      </c>
      <c r="I16" s="149">
        <v>3.590101080515859E-2</v>
      </c>
      <c r="J16" s="149">
        <v>1.4184397163120567E-2</v>
      </c>
      <c r="K16" s="150">
        <v>0.16666666666666666</v>
      </c>
      <c r="L16" s="153">
        <v>3.7980655815050716E-2</v>
      </c>
      <c r="M16" s="148">
        <v>4.1606886657101862E-2</v>
      </c>
      <c r="N16" s="149">
        <v>4.044803982576229E-2</v>
      </c>
      <c r="O16" s="149">
        <v>1.3245033112582781E-2</v>
      </c>
      <c r="P16" s="150">
        <v>0</v>
      </c>
      <c r="Q16" s="153">
        <v>3.9103869653767824E-2</v>
      </c>
      <c r="R16" s="153">
        <v>3.9021631556623783E-2</v>
      </c>
      <c r="S16" s="295" t="s">
        <v>138</v>
      </c>
    </row>
    <row r="17" spans="2:19" ht="20.100000000000001" customHeight="1" x14ac:dyDescent="0.25">
      <c r="B17" s="113" t="s">
        <v>17</v>
      </c>
      <c r="C17" s="148">
        <v>2.0202020202020204E-2</v>
      </c>
      <c r="D17" s="149">
        <v>1.8181818181818181E-2</v>
      </c>
      <c r="E17" s="149">
        <v>0.2</v>
      </c>
      <c r="F17" s="150">
        <v>0</v>
      </c>
      <c r="G17" s="153">
        <v>2.1108179419525065E-2</v>
      </c>
      <c r="H17" s="148">
        <v>1.8806214227309895E-2</v>
      </c>
      <c r="I17" s="149">
        <v>1.9867549668874173E-2</v>
      </c>
      <c r="J17" s="149">
        <v>2.1276595744680851E-2</v>
      </c>
      <c r="K17" s="150">
        <v>0</v>
      </c>
      <c r="L17" s="153">
        <v>1.958008964378391E-2</v>
      </c>
      <c r="M17" s="148">
        <v>2.1520803443328552E-2</v>
      </c>
      <c r="N17" s="149">
        <v>1.5556938394523958E-2</v>
      </c>
      <c r="O17" s="149">
        <v>1.3245033112582781E-2</v>
      </c>
      <c r="P17" s="150">
        <v>0</v>
      </c>
      <c r="Q17" s="153">
        <v>1.7107942973523423E-2</v>
      </c>
      <c r="R17" s="153">
        <v>1.8803902163155663E-2</v>
      </c>
      <c r="S17" s="295" t="s">
        <v>139</v>
      </c>
    </row>
    <row r="18" spans="2:19" ht="20.100000000000001" customHeight="1" x14ac:dyDescent="0.25">
      <c r="B18" s="113" t="s">
        <v>18</v>
      </c>
      <c r="C18" s="148">
        <v>3.0303030303030304E-2</v>
      </c>
      <c r="D18" s="149">
        <v>2.9090909090909091E-2</v>
      </c>
      <c r="E18" s="149">
        <v>0</v>
      </c>
      <c r="F18" s="150">
        <v>0</v>
      </c>
      <c r="G18" s="153">
        <v>2.9023746701846966E-2</v>
      </c>
      <c r="H18" s="148">
        <v>1.9623875715453803E-2</v>
      </c>
      <c r="I18" s="149">
        <v>2.8581387242941791E-2</v>
      </c>
      <c r="J18" s="149">
        <v>2.8368794326241134E-2</v>
      </c>
      <c r="K18" s="150">
        <v>0</v>
      </c>
      <c r="L18" s="153">
        <v>2.5949516395376269E-2</v>
      </c>
      <c r="M18" s="148">
        <v>2.0086083213773313E-2</v>
      </c>
      <c r="N18" s="149">
        <v>2.8624766645924081E-2</v>
      </c>
      <c r="O18" s="149">
        <v>6.6225165562913912E-2</v>
      </c>
      <c r="P18" s="150">
        <v>0</v>
      </c>
      <c r="Q18" s="153">
        <v>2.8513238289205704E-2</v>
      </c>
      <c r="R18" s="153">
        <v>2.7004100098967906E-2</v>
      </c>
      <c r="S18" s="295" t="s">
        <v>140</v>
      </c>
    </row>
    <row r="19" spans="2:19" ht="20.100000000000001" customHeight="1" x14ac:dyDescent="0.25">
      <c r="B19" s="113" t="s">
        <v>19</v>
      </c>
      <c r="C19" s="148">
        <v>5.0505050505050504E-2</v>
      </c>
      <c r="D19" s="149">
        <v>0.04</v>
      </c>
      <c r="E19" s="149">
        <v>0</v>
      </c>
      <c r="F19" s="150">
        <v>0</v>
      </c>
      <c r="G19" s="153">
        <v>4.221635883905013E-2</v>
      </c>
      <c r="H19" s="148">
        <v>5.5600981193785773E-2</v>
      </c>
      <c r="I19" s="149">
        <v>5.5420006971070059E-2</v>
      </c>
      <c r="J19" s="149">
        <v>3.5460992907801421E-2</v>
      </c>
      <c r="K19" s="150">
        <v>0</v>
      </c>
      <c r="L19" s="153">
        <v>5.4729889124793582E-2</v>
      </c>
      <c r="M19" s="148">
        <v>8.3213773314203723E-2</v>
      </c>
      <c r="N19" s="149">
        <v>5.5382700684505293E-2</v>
      </c>
      <c r="O19" s="149">
        <v>5.9602649006622516E-2</v>
      </c>
      <c r="P19" s="150">
        <v>0</v>
      </c>
      <c r="Q19" s="153">
        <v>6.3543788187372705E-2</v>
      </c>
      <c r="R19" s="153">
        <v>5.7118620104623215E-2</v>
      </c>
      <c r="S19" s="295" t="s">
        <v>141</v>
      </c>
    </row>
    <row r="20" spans="2:19" ht="20.100000000000001" customHeight="1" x14ac:dyDescent="0.25">
      <c r="B20" s="113" t="s">
        <v>20</v>
      </c>
      <c r="C20" s="148">
        <v>4.0404040404040407E-2</v>
      </c>
      <c r="D20" s="149">
        <v>5.8181818181818182E-2</v>
      </c>
      <c r="E20" s="149">
        <v>0</v>
      </c>
      <c r="F20" s="150">
        <v>0</v>
      </c>
      <c r="G20" s="153">
        <v>5.2770448548812667E-2</v>
      </c>
      <c r="H20" s="148">
        <v>3.6794766966475878E-2</v>
      </c>
      <c r="I20" s="149">
        <v>4.8797490414778669E-2</v>
      </c>
      <c r="J20" s="149">
        <v>4.9645390070921988E-2</v>
      </c>
      <c r="K20" s="150">
        <v>0</v>
      </c>
      <c r="L20" s="153">
        <v>4.529370134465676E-2</v>
      </c>
      <c r="M20" s="148">
        <v>4.1606886657101862E-2</v>
      </c>
      <c r="N20" s="149">
        <v>4.9782202862476664E-2</v>
      </c>
      <c r="O20" s="149">
        <v>3.3112582781456956E-2</v>
      </c>
      <c r="P20" s="150">
        <v>0</v>
      </c>
      <c r="Q20" s="153">
        <v>4.6435845213849289E-2</v>
      </c>
      <c r="R20" s="153">
        <v>4.6090767708186063E-2</v>
      </c>
      <c r="S20" s="295" t="s">
        <v>142</v>
      </c>
    </row>
    <row r="21" spans="2:19" ht="20.100000000000001" customHeight="1" x14ac:dyDescent="0.25">
      <c r="B21" s="113" t="s">
        <v>21</v>
      </c>
      <c r="C21" s="148">
        <v>4.0404040404040407E-2</v>
      </c>
      <c r="D21" s="149">
        <v>1.8181818181818181E-2</v>
      </c>
      <c r="E21" s="149">
        <v>0</v>
      </c>
      <c r="F21" s="150">
        <v>0</v>
      </c>
      <c r="G21" s="153">
        <v>2.3746701846965697E-2</v>
      </c>
      <c r="H21" s="148">
        <v>3.5159443990188062E-2</v>
      </c>
      <c r="I21" s="149">
        <v>2.7535726734053679E-2</v>
      </c>
      <c r="J21" s="149">
        <v>2.8368794326241134E-2</v>
      </c>
      <c r="K21" s="150">
        <v>0</v>
      </c>
      <c r="L21" s="153">
        <v>2.9723991507430998E-2</v>
      </c>
      <c r="M21" s="148">
        <v>2.5824964131994262E-2</v>
      </c>
      <c r="N21" s="149">
        <v>2.2401991288114501E-2</v>
      </c>
      <c r="O21" s="149">
        <v>3.9735099337748346E-2</v>
      </c>
      <c r="P21" s="150">
        <v>0</v>
      </c>
      <c r="Q21" s="153">
        <v>2.4439918533604887E-2</v>
      </c>
      <c r="R21" s="153">
        <v>2.756963099109289E-2</v>
      </c>
      <c r="S21" s="295" t="s">
        <v>143</v>
      </c>
    </row>
    <row r="22" spans="2:19" ht="20.100000000000001" customHeight="1" x14ac:dyDescent="0.25">
      <c r="B22" s="113" t="s">
        <v>22</v>
      </c>
      <c r="C22" s="148">
        <v>7.0707070707070704E-2</v>
      </c>
      <c r="D22" s="149">
        <v>5.8181818181818182E-2</v>
      </c>
      <c r="E22" s="149">
        <v>0.2</v>
      </c>
      <c r="F22" s="150">
        <v>0</v>
      </c>
      <c r="G22" s="153">
        <v>6.3324538258575203E-2</v>
      </c>
      <c r="H22" s="148">
        <v>5.6418642681929684E-2</v>
      </c>
      <c r="I22" s="149">
        <v>4.6357615894039736E-2</v>
      </c>
      <c r="J22" s="149">
        <v>3.5460992907801421E-2</v>
      </c>
      <c r="K22" s="150">
        <v>0.33333333333333331</v>
      </c>
      <c r="L22" s="153">
        <v>4.9304081151214908E-2</v>
      </c>
      <c r="M22" s="148">
        <v>7.0301291248206596E-2</v>
      </c>
      <c r="N22" s="149">
        <v>5.4138145612943375E-2</v>
      </c>
      <c r="O22" s="149">
        <v>5.9602649006622516E-2</v>
      </c>
      <c r="P22" s="150">
        <v>0</v>
      </c>
      <c r="Q22" s="153">
        <v>5.9063136456211814E-2</v>
      </c>
      <c r="R22" s="153">
        <v>5.3442669305810833E-2</v>
      </c>
      <c r="S22" s="295" t="s">
        <v>144</v>
      </c>
    </row>
    <row r="23" spans="2:19" ht="20.100000000000001" customHeight="1" x14ac:dyDescent="0.25">
      <c r="B23" s="113" t="s">
        <v>23</v>
      </c>
      <c r="C23" s="148">
        <v>7.0707070707070704E-2</v>
      </c>
      <c r="D23" s="149">
        <v>7.2727272727272724E-2</v>
      </c>
      <c r="E23" s="149">
        <v>0.2</v>
      </c>
      <c r="F23" s="150">
        <v>0</v>
      </c>
      <c r="G23" s="153">
        <v>7.3878627968337732E-2</v>
      </c>
      <c r="H23" s="148">
        <v>9.7301717089125106E-2</v>
      </c>
      <c r="I23" s="149">
        <v>8.8532589752527008E-2</v>
      </c>
      <c r="J23" s="149">
        <v>7.0921985815602842E-2</v>
      </c>
      <c r="K23" s="150">
        <v>0</v>
      </c>
      <c r="L23" s="153">
        <v>9.0351497994810098E-2</v>
      </c>
      <c r="M23" s="148">
        <v>0.10186513629842181</v>
      </c>
      <c r="N23" s="149">
        <v>9.9564405724953328E-2</v>
      </c>
      <c r="O23" s="149">
        <v>0.10596026490066225</v>
      </c>
      <c r="P23" s="150">
        <v>0</v>
      </c>
      <c r="Q23" s="153">
        <v>0.10061099796334012</v>
      </c>
      <c r="R23" s="153">
        <v>9.3029831754559589E-2</v>
      </c>
      <c r="S23" s="295" t="s">
        <v>145</v>
      </c>
    </row>
    <row r="24" spans="2:19" ht="20.100000000000001" customHeight="1" x14ac:dyDescent="0.25">
      <c r="B24" s="113" t="s">
        <v>24</v>
      </c>
      <c r="C24" s="148">
        <v>7.0707070707070704E-2</v>
      </c>
      <c r="D24" s="149">
        <v>3.272727272727273E-2</v>
      </c>
      <c r="E24" s="149">
        <v>0</v>
      </c>
      <c r="F24" s="150">
        <v>0</v>
      </c>
      <c r="G24" s="153">
        <v>4.221635883905013E-2</v>
      </c>
      <c r="H24" s="148">
        <v>7.5224856909239579E-2</v>
      </c>
      <c r="I24" s="149">
        <v>6.6573719065876613E-2</v>
      </c>
      <c r="J24" s="149">
        <v>7.8014184397163122E-2</v>
      </c>
      <c r="K24" s="150">
        <v>0</v>
      </c>
      <c r="L24" s="153">
        <v>6.9355980184005656E-2</v>
      </c>
      <c r="M24" s="148">
        <v>7.1736011477761832E-2</v>
      </c>
      <c r="N24" s="149">
        <v>6.4094586185438701E-2</v>
      </c>
      <c r="O24" s="149">
        <v>5.2980132450331126E-2</v>
      </c>
      <c r="P24" s="150">
        <v>0</v>
      </c>
      <c r="Q24" s="153">
        <v>6.5580448065173116E-2</v>
      </c>
      <c r="R24" s="153">
        <v>6.6591262547716676E-2</v>
      </c>
      <c r="S24" s="295" t="s">
        <v>146</v>
      </c>
    </row>
    <row r="25" spans="2:19" ht="20.100000000000001" customHeight="1" x14ac:dyDescent="0.25">
      <c r="B25" s="113" t="s">
        <v>25</v>
      </c>
      <c r="C25" s="148">
        <v>4.0404040404040407E-2</v>
      </c>
      <c r="D25" s="149">
        <v>0.04</v>
      </c>
      <c r="E25" s="149">
        <v>0</v>
      </c>
      <c r="F25" s="150">
        <v>0</v>
      </c>
      <c r="G25" s="153">
        <v>3.9577836411609502E-2</v>
      </c>
      <c r="H25" s="148">
        <v>3.4341782502044151E-2</v>
      </c>
      <c r="I25" s="149">
        <v>3.7295224817009413E-2</v>
      </c>
      <c r="J25" s="149">
        <v>4.2553191489361701E-2</v>
      </c>
      <c r="K25" s="150">
        <v>0</v>
      </c>
      <c r="L25" s="153">
        <v>3.6565227648030198E-2</v>
      </c>
      <c r="M25" s="148">
        <v>3.2998565279770443E-2</v>
      </c>
      <c r="N25" s="149">
        <v>3.1736154324828875E-2</v>
      </c>
      <c r="O25" s="149">
        <v>2.6490066225165563E-2</v>
      </c>
      <c r="P25" s="150">
        <v>0</v>
      </c>
      <c r="Q25" s="153">
        <v>3.1771894093686352E-2</v>
      </c>
      <c r="R25" s="153">
        <v>3.5062915311748905E-2</v>
      </c>
      <c r="S25" s="295" t="s">
        <v>147</v>
      </c>
    </row>
    <row r="26" spans="2:19" ht="20.100000000000001" customHeight="1" x14ac:dyDescent="0.25">
      <c r="B26" s="113" t="s">
        <v>26</v>
      </c>
      <c r="C26" s="148">
        <v>1.0101010101010102E-2</v>
      </c>
      <c r="D26" s="149">
        <v>2.9090909090909091E-2</v>
      </c>
      <c r="E26" s="149">
        <v>0</v>
      </c>
      <c r="F26" s="150">
        <v>0</v>
      </c>
      <c r="G26" s="153">
        <v>2.3746701846965697E-2</v>
      </c>
      <c r="H26" s="148">
        <v>1.5535568274734259E-2</v>
      </c>
      <c r="I26" s="149">
        <v>1.603346113628442E-2</v>
      </c>
      <c r="J26" s="149">
        <v>0</v>
      </c>
      <c r="K26" s="150">
        <v>0</v>
      </c>
      <c r="L26" s="153">
        <v>1.533380514272234E-2</v>
      </c>
      <c r="M26" s="148">
        <v>1.1477761836441894E-2</v>
      </c>
      <c r="N26" s="149">
        <v>1.3690105787181083E-2</v>
      </c>
      <c r="O26" s="149">
        <v>6.6225165562913907E-3</v>
      </c>
      <c r="P26" s="150">
        <v>0</v>
      </c>
      <c r="Q26" s="153">
        <v>1.2627291242362525E-2</v>
      </c>
      <c r="R26" s="153">
        <v>1.4845185918280787E-2</v>
      </c>
      <c r="S26" s="295" t="s">
        <v>148</v>
      </c>
    </row>
    <row r="27" spans="2:19" ht="20.100000000000001" customHeight="1" x14ac:dyDescent="0.25">
      <c r="B27" s="113" t="s">
        <v>27</v>
      </c>
      <c r="C27" s="148">
        <v>2.0202020202020204E-2</v>
      </c>
      <c r="D27" s="149">
        <v>1.4545454545454545E-2</v>
      </c>
      <c r="E27" s="149">
        <v>0</v>
      </c>
      <c r="F27" s="150">
        <v>0</v>
      </c>
      <c r="G27" s="153">
        <v>1.5831134564643801E-2</v>
      </c>
      <c r="H27" s="148">
        <v>1.0629599345870809E-2</v>
      </c>
      <c r="I27" s="149">
        <v>1.1502265597769257E-2</v>
      </c>
      <c r="J27" s="149">
        <v>2.8368794326241134E-2</v>
      </c>
      <c r="K27" s="150">
        <v>0</v>
      </c>
      <c r="L27" s="153">
        <v>1.1795234725171031E-2</v>
      </c>
      <c r="M27" s="148">
        <v>1.4347202295552367E-2</v>
      </c>
      <c r="N27" s="149">
        <v>1.120099564405725E-2</v>
      </c>
      <c r="O27" s="149">
        <v>1.3245033112582781E-2</v>
      </c>
      <c r="P27" s="150">
        <v>0</v>
      </c>
      <c r="Q27" s="153">
        <v>1.2219959266802444E-2</v>
      </c>
      <c r="R27" s="153">
        <v>1.215891418068712E-2</v>
      </c>
      <c r="S27" s="295" t="s">
        <v>149</v>
      </c>
    </row>
    <row r="28" spans="2:19" ht="20.100000000000001" customHeight="1" x14ac:dyDescent="0.25">
      <c r="B28" s="113" t="s">
        <v>28</v>
      </c>
      <c r="C28" s="148">
        <v>1.0101010101010102E-2</v>
      </c>
      <c r="D28" s="149">
        <v>7.2727272727272727E-3</v>
      </c>
      <c r="E28" s="149">
        <v>0</v>
      </c>
      <c r="F28" s="150">
        <v>0</v>
      </c>
      <c r="G28" s="153">
        <v>7.9155672823219003E-3</v>
      </c>
      <c r="H28" s="148">
        <v>8.1766148814390836E-3</v>
      </c>
      <c r="I28" s="149">
        <v>1.1850819100731963E-2</v>
      </c>
      <c r="J28" s="149">
        <v>1.4184397163120567E-2</v>
      </c>
      <c r="K28" s="150">
        <v>0</v>
      </c>
      <c r="L28" s="153">
        <v>1.0851615947157348E-2</v>
      </c>
      <c r="M28" s="148">
        <v>1.4347202295552368E-3</v>
      </c>
      <c r="N28" s="149">
        <v>8.7118855009334171E-3</v>
      </c>
      <c r="O28" s="149">
        <v>1.9867549668874173E-2</v>
      </c>
      <c r="P28" s="150">
        <v>0</v>
      </c>
      <c r="Q28" s="153">
        <v>7.3319755600814666E-3</v>
      </c>
      <c r="R28" s="153">
        <v>9.4726424430934542E-3</v>
      </c>
      <c r="S28" s="295" t="s">
        <v>150</v>
      </c>
    </row>
    <row r="29" spans="2:19" ht="20.100000000000001" customHeight="1" x14ac:dyDescent="0.25">
      <c r="B29" s="113" t="s">
        <v>29</v>
      </c>
      <c r="C29" s="148">
        <v>1.0101010101010102E-2</v>
      </c>
      <c r="D29" s="149">
        <v>2.181818181818182E-2</v>
      </c>
      <c r="E29" s="149">
        <v>0</v>
      </c>
      <c r="F29" s="150">
        <v>0</v>
      </c>
      <c r="G29" s="153">
        <v>1.8469656992084433E-2</v>
      </c>
      <c r="H29" s="148">
        <v>4.9059689288634507E-3</v>
      </c>
      <c r="I29" s="149">
        <v>8.0167305681422101E-3</v>
      </c>
      <c r="J29" s="149">
        <v>0</v>
      </c>
      <c r="K29" s="150">
        <v>0</v>
      </c>
      <c r="L29" s="153">
        <v>6.8412361405991978E-3</v>
      </c>
      <c r="M29" s="148">
        <v>2.8694404591104736E-3</v>
      </c>
      <c r="N29" s="149">
        <v>9.3341630367143741E-3</v>
      </c>
      <c r="O29" s="149">
        <v>1.9867549668874173E-2</v>
      </c>
      <c r="P29" s="150">
        <v>0</v>
      </c>
      <c r="Q29" s="153">
        <v>8.1466395112016286E-3</v>
      </c>
      <c r="R29" s="153">
        <v>7.9174324897497532E-3</v>
      </c>
      <c r="S29" s="295" t="s">
        <v>151</v>
      </c>
    </row>
    <row r="30" spans="2:19" ht="20.100000000000001" customHeight="1" x14ac:dyDescent="0.25">
      <c r="B30" s="113" t="s">
        <v>30</v>
      </c>
      <c r="C30" s="148">
        <v>0</v>
      </c>
      <c r="D30" s="149">
        <v>0</v>
      </c>
      <c r="E30" s="149">
        <v>0</v>
      </c>
      <c r="F30" s="150">
        <v>0</v>
      </c>
      <c r="G30" s="153">
        <v>0</v>
      </c>
      <c r="H30" s="148">
        <v>1.6353229762878169E-3</v>
      </c>
      <c r="I30" s="149">
        <v>3.1369815266643428E-3</v>
      </c>
      <c r="J30" s="149">
        <v>0</v>
      </c>
      <c r="K30" s="150">
        <v>0</v>
      </c>
      <c r="L30" s="153">
        <v>2.5949516395376267E-3</v>
      </c>
      <c r="M30" s="148">
        <v>0</v>
      </c>
      <c r="N30" s="149">
        <v>1.8668326073428749E-3</v>
      </c>
      <c r="O30" s="149">
        <v>6.6225165562913907E-3</v>
      </c>
      <c r="P30" s="150">
        <v>0</v>
      </c>
      <c r="Q30" s="153">
        <v>1.6293279022403259E-3</v>
      </c>
      <c r="R30" s="153">
        <v>2.1207408454686836E-3</v>
      </c>
      <c r="S30" s="295" t="s">
        <v>152</v>
      </c>
    </row>
    <row r="31" spans="2:19" ht="20.100000000000001" customHeight="1" thickBot="1" x14ac:dyDescent="0.3">
      <c r="B31" s="113" t="s">
        <v>31</v>
      </c>
      <c r="C31" s="148">
        <v>2.0202020202020204E-2</v>
      </c>
      <c r="D31" s="149">
        <v>7.2727272727272727E-3</v>
      </c>
      <c r="E31" s="149">
        <v>0</v>
      </c>
      <c r="F31" s="150">
        <v>0</v>
      </c>
      <c r="G31" s="153">
        <v>1.0554089709762533E-2</v>
      </c>
      <c r="H31" s="154">
        <v>1.2264922322158627E-2</v>
      </c>
      <c r="I31" s="149">
        <v>7.3196235622168E-3</v>
      </c>
      <c r="J31" s="149">
        <v>7.0921985815602835E-3</v>
      </c>
      <c r="K31" s="150">
        <v>0</v>
      </c>
      <c r="L31" s="153">
        <v>8.7284736966265625E-3</v>
      </c>
      <c r="M31" s="148">
        <v>1.0043041606886656E-2</v>
      </c>
      <c r="N31" s="149">
        <v>4.9782202862476664E-3</v>
      </c>
      <c r="O31" s="149">
        <v>0</v>
      </c>
      <c r="P31" s="150">
        <v>0</v>
      </c>
      <c r="Q31" s="153">
        <v>6.1099796334012219E-3</v>
      </c>
      <c r="R31" s="153">
        <v>7.9174324897497532E-3</v>
      </c>
      <c r="S31" s="295" t="s">
        <v>31</v>
      </c>
    </row>
    <row r="32" spans="2:19" ht="20.100000000000001" customHeight="1" thickTop="1" thickBot="1" x14ac:dyDescent="0.3">
      <c r="B32" s="128" t="s">
        <v>32</v>
      </c>
      <c r="C32" s="155">
        <v>1</v>
      </c>
      <c r="D32" s="156">
        <v>1.0000000000000002</v>
      </c>
      <c r="E32" s="156">
        <v>1</v>
      </c>
      <c r="F32" s="157">
        <v>0</v>
      </c>
      <c r="G32" s="158">
        <v>1</v>
      </c>
      <c r="H32" s="155">
        <v>0.99999999999999978</v>
      </c>
      <c r="I32" s="156">
        <v>1</v>
      </c>
      <c r="J32" s="156">
        <v>1.0000000000000002</v>
      </c>
      <c r="K32" s="157">
        <v>1</v>
      </c>
      <c r="L32" s="158">
        <v>0.99999999999999978</v>
      </c>
      <c r="M32" s="155">
        <v>1.0000000000000002</v>
      </c>
      <c r="N32" s="156">
        <v>1.0000000000000002</v>
      </c>
      <c r="O32" s="156">
        <v>1</v>
      </c>
      <c r="P32" s="157">
        <v>0</v>
      </c>
      <c r="Q32" s="158">
        <v>1</v>
      </c>
      <c r="R32" s="158">
        <v>0.99999999999999989</v>
      </c>
      <c r="S32" s="295" t="s">
        <v>54</v>
      </c>
    </row>
    <row r="33" spans="2:18" ht="16.5" thickTop="1" thickBot="1" x14ac:dyDescent="0.3">
      <c r="B33" s="92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2:18" ht="15.75" thickTop="1" x14ac:dyDescent="0.25">
      <c r="B34" s="164" t="s">
        <v>36</v>
      </c>
      <c r="C34" s="165"/>
      <c r="D34" s="165"/>
      <c r="E34" s="126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03"/>
      <c r="R34" s="103"/>
    </row>
    <row r="35" spans="2:18" ht="15.75" thickBot="1" x14ac:dyDescent="0.3">
      <c r="B35" s="166" t="s">
        <v>199</v>
      </c>
      <c r="C35" s="167"/>
      <c r="D35" s="167"/>
      <c r="E35" s="127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4"/>
    </row>
    <row r="36" spans="2:18" ht="15.75" thickTop="1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Q37"/>
  <sheetViews>
    <sheetView zoomScale="70" zoomScaleNormal="70" workbookViewId="0">
      <selection activeCell="C6" sqref="C6:P31"/>
    </sheetView>
  </sheetViews>
  <sheetFormatPr defaultColWidth="9.140625" defaultRowHeight="15" x14ac:dyDescent="0.25"/>
  <cols>
    <col min="1" max="1" width="9.140625" style="81"/>
    <col min="2" max="16" width="13.7109375" style="81" customWidth="1"/>
    <col min="17" max="17" width="9.140625" style="295"/>
    <col min="18" max="16384" width="9.140625" style="81"/>
  </cols>
  <sheetData>
    <row r="1" spans="2:17" ht="15.75" thickBot="1" x14ac:dyDescent="0.3"/>
    <row r="2" spans="2:17" ht="24.95" customHeight="1" thickTop="1" thickBot="1" x14ac:dyDescent="0.3">
      <c r="B2" s="321" t="s">
        <v>311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3"/>
    </row>
    <row r="3" spans="2:17" ht="24.95" customHeight="1" thickTop="1" thickBot="1" x14ac:dyDescent="0.3">
      <c r="B3" s="324" t="s">
        <v>84</v>
      </c>
      <c r="C3" s="355" t="s">
        <v>204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9"/>
      <c r="O3" s="330" t="s">
        <v>32</v>
      </c>
      <c r="P3" s="331"/>
    </row>
    <row r="4" spans="2:17" ht="24.95" customHeight="1" thickTop="1" x14ac:dyDescent="0.25">
      <c r="B4" s="326"/>
      <c r="C4" s="351" t="s">
        <v>205</v>
      </c>
      <c r="D4" s="352"/>
      <c r="E4" s="353" t="s">
        <v>206</v>
      </c>
      <c r="F4" s="352"/>
      <c r="G4" s="353" t="s">
        <v>207</v>
      </c>
      <c r="H4" s="352"/>
      <c r="I4" s="353" t="s">
        <v>208</v>
      </c>
      <c r="J4" s="352"/>
      <c r="K4" s="353" t="s">
        <v>209</v>
      </c>
      <c r="L4" s="352"/>
      <c r="M4" s="354" t="s">
        <v>210</v>
      </c>
      <c r="N4" s="354"/>
      <c r="O4" s="332"/>
      <c r="P4" s="333"/>
    </row>
    <row r="5" spans="2:17" ht="24.95" customHeight="1" thickBot="1" x14ac:dyDescent="0.3">
      <c r="B5" s="327"/>
      <c r="C5" s="266" t="s">
        <v>5</v>
      </c>
      <c r="D5" s="267" t="s">
        <v>6</v>
      </c>
      <c r="E5" s="268" t="s">
        <v>5</v>
      </c>
      <c r="F5" s="267" t="s">
        <v>6</v>
      </c>
      <c r="G5" s="268" t="s">
        <v>5</v>
      </c>
      <c r="H5" s="267" t="s">
        <v>6</v>
      </c>
      <c r="I5" s="268" t="s">
        <v>5</v>
      </c>
      <c r="J5" s="267" t="s">
        <v>6</v>
      </c>
      <c r="K5" s="268" t="s">
        <v>5</v>
      </c>
      <c r="L5" s="267" t="s">
        <v>6</v>
      </c>
      <c r="M5" s="268" t="s">
        <v>5</v>
      </c>
      <c r="N5" s="269" t="s">
        <v>6</v>
      </c>
      <c r="O5" s="266" t="s">
        <v>5</v>
      </c>
      <c r="P5" s="270" t="s">
        <v>6</v>
      </c>
    </row>
    <row r="6" spans="2:17" ht="20.100000000000001" customHeight="1" thickTop="1" x14ac:dyDescent="0.25">
      <c r="B6" s="113" t="s">
        <v>7</v>
      </c>
      <c r="C6" s="114">
        <v>2</v>
      </c>
      <c r="D6" s="159">
        <v>9.8039215686274508E-3</v>
      </c>
      <c r="E6" s="116">
        <v>10</v>
      </c>
      <c r="F6" s="159">
        <v>2.717391304347826E-3</v>
      </c>
      <c r="G6" s="116">
        <v>1</v>
      </c>
      <c r="H6" s="159">
        <v>1.2836970474967907E-3</v>
      </c>
      <c r="I6" s="116">
        <v>2</v>
      </c>
      <c r="J6" s="159">
        <v>1.215066828675577E-3</v>
      </c>
      <c r="K6" s="116">
        <v>0</v>
      </c>
      <c r="L6" s="159">
        <v>0</v>
      </c>
      <c r="M6" s="116">
        <v>0</v>
      </c>
      <c r="N6" s="160">
        <v>0</v>
      </c>
      <c r="O6" s="122">
        <v>15</v>
      </c>
      <c r="P6" s="161">
        <v>2.1207408454686836E-3</v>
      </c>
      <c r="Q6" s="295" t="s">
        <v>129</v>
      </c>
    </row>
    <row r="7" spans="2:17" ht="20.100000000000001" customHeight="1" x14ac:dyDescent="0.25">
      <c r="B7" s="113" t="s">
        <v>8</v>
      </c>
      <c r="C7" s="114">
        <v>2</v>
      </c>
      <c r="D7" s="159">
        <v>9.8039215686274508E-3</v>
      </c>
      <c r="E7" s="116">
        <v>4</v>
      </c>
      <c r="F7" s="159">
        <v>1.0869565217391304E-3</v>
      </c>
      <c r="G7" s="116">
        <v>2</v>
      </c>
      <c r="H7" s="159">
        <v>2.5673940949935813E-3</v>
      </c>
      <c r="I7" s="116">
        <v>0</v>
      </c>
      <c r="J7" s="159">
        <v>0</v>
      </c>
      <c r="K7" s="116">
        <v>0</v>
      </c>
      <c r="L7" s="159">
        <v>0</v>
      </c>
      <c r="M7" s="116">
        <v>1</v>
      </c>
      <c r="N7" s="160">
        <v>1.3869625520110957E-3</v>
      </c>
      <c r="O7" s="122">
        <v>9</v>
      </c>
      <c r="P7" s="161">
        <v>1.2724445072812103E-3</v>
      </c>
      <c r="Q7" s="295" t="s">
        <v>130</v>
      </c>
    </row>
    <row r="8" spans="2:17" ht="20.100000000000001" customHeight="1" x14ac:dyDescent="0.25">
      <c r="B8" s="113" t="s">
        <v>9</v>
      </c>
      <c r="C8" s="114">
        <v>0</v>
      </c>
      <c r="D8" s="159">
        <v>0</v>
      </c>
      <c r="E8" s="116">
        <v>1</v>
      </c>
      <c r="F8" s="159">
        <v>2.7173913043478261E-4</v>
      </c>
      <c r="G8" s="116">
        <v>0</v>
      </c>
      <c r="H8" s="159">
        <v>0</v>
      </c>
      <c r="I8" s="116">
        <v>0</v>
      </c>
      <c r="J8" s="159">
        <v>0</v>
      </c>
      <c r="K8" s="116">
        <v>0</v>
      </c>
      <c r="L8" s="159">
        <v>0</v>
      </c>
      <c r="M8" s="116">
        <v>0</v>
      </c>
      <c r="N8" s="160">
        <v>0</v>
      </c>
      <c r="O8" s="122">
        <v>1</v>
      </c>
      <c r="P8" s="161">
        <v>1.4138272303124559E-4</v>
      </c>
      <c r="Q8" s="295" t="s">
        <v>131</v>
      </c>
    </row>
    <row r="9" spans="2:17" ht="20.100000000000001" customHeight="1" x14ac:dyDescent="0.25">
      <c r="B9" s="113" t="s">
        <v>10</v>
      </c>
      <c r="C9" s="114">
        <v>3</v>
      </c>
      <c r="D9" s="159">
        <v>1.4705882352941176E-2</v>
      </c>
      <c r="E9" s="116">
        <v>6</v>
      </c>
      <c r="F9" s="159">
        <v>1.6304347826086956E-3</v>
      </c>
      <c r="G9" s="116">
        <v>1</v>
      </c>
      <c r="H9" s="159">
        <v>1.2836970474967907E-3</v>
      </c>
      <c r="I9" s="116">
        <v>2</v>
      </c>
      <c r="J9" s="159">
        <v>1.215066828675577E-3</v>
      </c>
      <c r="K9" s="116">
        <v>0</v>
      </c>
      <c r="L9" s="159">
        <v>0</v>
      </c>
      <c r="M9" s="116">
        <v>0</v>
      </c>
      <c r="N9" s="160">
        <v>0</v>
      </c>
      <c r="O9" s="122">
        <v>12</v>
      </c>
      <c r="P9" s="161">
        <v>1.696592676374947E-3</v>
      </c>
      <c r="Q9" s="295" t="s">
        <v>132</v>
      </c>
    </row>
    <row r="10" spans="2:17" ht="20.100000000000001" customHeight="1" x14ac:dyDescent="0.25">
      <c r="B10" s="113" t="s">
        <v>11</v>
      </c>
      <c r="C10" s="114">
        <v>6</v>
      </c>
      <c r="D10" s="159">
        <v>2.9411764705882353E-2</v>
      </c>
      <c r="E10" s="116">
        <v>6</v>
      </c>
      <c r="F10" s="159">
        <v>1.6304347826086956E-3</v>
      </c>
      <c r="G10" s="116">
        <v>9</v>
      </c>
      <c r="H10" s="159">
        <v>1.1553273427471117E-2</v>
      </c>
      <c r="I10" s="116">
        <v>1</v>
      </c>
      <c r="J10" s="159">
        <v>6.0753341433778852E-4</v>
      </c>
      <c r="K10" s="116">
        <v>0</v>
      </c>
      <c r="L10" s="159">
        <v>0</v>
      </c>
      <c r="M10" s="116">
        <v>3</v>
      </c>
      <c r="N10" s="160">
        <v>4.160887656033287E-3</v>
      </c>
      <c r="O10" s="122">
        <v>25</v>
      </c>
      <c r="P10" s="161">
        <v>3.5345680757811397E-3</v>
      </c>
      <c r="Q10" s="295" t="s">
        <v>133</v>
      </c>
    </row>
    <row r="11" spans="2:17" ht="20.100000000000001" customHeight="1" x14ac:dyDescent="0.25">
      <c r="B11" s="113" t="s">
        <v>12</v>
      </c>
      <c r="C11" s="114">
        <v>17</v>
      </c>
      <c r="D11" s="159">
        <v>8.3333333333333329E-2</v>
      </c>
      <c r="E11" s="116">
        <v>82</v>
      </c>
      <c r="F11" s="159">
        <v>2.2282608695652174E-2</v>
      </c>
      <c r="G11" s="116">
        <v>51</v>
      </c>
      <c r="H11" s="159">
        <v>6.5468549422336333E-2</v>
      </c>
      <c r="I11" s="116">
        <v>28</v>
      </c>
      <c r="J11" s="159">
        <v>1.7010935601458079E-2</v>
      </c>
      <c r="K11" s="116">
        <v>1</v>
      </c>
      <c r="L11" s="159">
        <v>2.3255813953488372E-2</v>
      </c>
      <c r="M11" s="116">
        <v>10</v>
      </c>
      <c r="N11" s="160">
        <v>1.3869625520110958E-2</v>
      </c>
      <c r="O11" s="122">
        <v>189</v>
      </c>
      <c r="P11" s="161">
        <v>2.6721334652905417E-2</v>
      </c>
      <c r="Q11" s="295" t="s">
        <v>134</v>
      </c>
    </row>
    <row r="12" spans="2:17" ht="20.100000000000001" customHeight="1" x14ac:dyDescent="0.25">
      <c r="B12" s="113" t="s">
        <v>13</v>
      </c>
      <c r="C12" s="114">
        <v>28</v>
      </c>
      <c r="D12" s="159">
        <v>0.13725490196078433</v>
      </c>
      <c r="E12" s="116">
        <v>262</v>
      </c>
      <c r="F12" s="159">
        <v>7.1195652173913049E-2</v>
      </c>
      <c r="G12" s="116">
        <v>106</v>
      </c>
      <c r="H12" s="159">
        <v>0.13607188703465983</v>
      </c>
      <c r="I12" s="116">
        <v>154</v>
      </c>
      <c r="J12" s="159">
        <v>9.356014580801944E-2</v>
      </c>
      <c r="K12" s="116">
        <v>2</v>
      </c>
      <c r="L12" s="159">
        <v>4.6511627906976744E-2</v>
      </c>
      <c r="M12" s="116">
        <v>34</v>
      </c>
      <c r="N12" s="160">
        <v>4.7156726768377254E-2</v>
      </c>
      <c r="O12" s="122">
        <v>586</v>
      </c>
      <c r="P12" s="161">
        <v>8.2850275696309914E-2</v>
      </c>
      <c r="Q12" s="295" t="s">
        <v>135</v>
      </c>
    </row>
    <row r="13" spans="2:17" ht="20.100000000000001" customHeight="1" x14ac:dyDescent="0.25">
      <c r="B13" s="113" t="s">
        <v>14</v>
      </c>
      <c r="C13" s="114">
        <v>24</v>
      </c>
      <c r="D13" s="159">
        <v>0.11764705882352941</v>
      </c>
      <c r="E13" s="116">
        <v>754</v>
      </c>
      <c r="F13" s="159">
        <v>0.2048913043478261</v>
      </c>
      <c r="G13" s="116">
        <v>142</v>
      </c>
      <c r="H13" s="159">
        <v>0.1822849807445443</v>
      </c>
      <c r="I13" s="116">
        <v>356</v>
      </c>
      <c r="J13" s="159">
        <v>0.21628189550425272</v>
      </c>
      <c r="K13" s="116">
        <v>10</v>
      </c>
      <c r="L13" s="159">
        <v>0.23255813953488372</v>
      </c>
      <c r="M13" s="116">
        <v>149</v>
      </c>
      <c r="N13" s="160">
        <v>0.20665742024965325</v>
      </c>
      <c r="O13" s="122">
        <v>1435</v>
      </c>
      <c r="P13" s="161">
        <v>0.20288420754983741</v>
      </c>
      <c r="Q13" s="295" t="s">
        <v>136</v>
      </c>
    </row>
    <row r="14" spans="2:17" ht="20.100000000000001" customHeight="1" x14ac:dyDescent="0.25">
      <c r="B14" s="113" t="s">
        <v>15</v>
      </c>
      <c r="C14" s="114">
        <v>13</v>
      </c>
      <c r="D14" s="159">
        <v>6.3725490196078427E-2</v>
      </c>
      <c r="E14" s="116">
        <v>616</v>
      </c>
      <c r="F14" s="159">
        <v>0.16739130434782609</v>
      </c>
      <c r="G14" s="116">
        <v>69</v>
      </c>
      <c r="H14" s="159">
        <v>8.8575096277278567E-2</v>
      </c>
      <c r="I14" s="116">
        <v>289</v>
      </c>
      <c r="J14" s="159">
        <v>0.1755771567436209</v>
      </c>
      <c r="K14" s="116">
        <v>10</v>
      </c>
      <c r="L14" s="159">
        <v>0.23255813953488372</v>
      </c>
      <c r="M14" s="116">
        <v>139</v>
      </c>
      <c r="N14" s="160">
        <v>0.1927877947295423</v>
      </c>
      <c r="O14" s="122">
        <v>1136</v>
      </c>
      <c r="P14" s="161">
        <v>0.16061077336349497</v>
      </c>
      <c r="Q14" s="295" t="s">
        <v>137</v>
      </c>
    </row>
    <row r="15" spans="2:17" ht="20.100000000000001" customHeight="1" x14ac:dyDescent="0.25">
      <c r="B15" s="113" t="s">
        <v>16</v>
      </c>
      <c r="C15" s="114">
        <v>4</v>
      </c>
      <c r="D15" s="159">
        <v>1.9607843137254902E-2</v>
      </c>
      <c r="E15" s="116">
        <v>145</v>
      </c>
      <c r="F15" s="159">
        <v>3.940217391304348E-2</v>
      </c>
      <c r="G15" s="116">
        <v>27</v>
      </c>
      <c r="H15" s="159">
        <v>3.4659820282413351E-2</v>
      </c>
      <c r="I15" s="116">
        <v>63</v>
      </c>
      <c r="J15" s="159">
        <v>3.8274605103280679E-2</v>
      </c>
      <c r="K15" s="116">
        <v>4</v>
      </c>
      <c r="L15" s="159">
        <v>9.3023255813953487E-2</v>
      </c>
      <c r="M15" s="116">
        <v>33</v>
      </c>
      <c r="N15" s="160">
        <v>4.5769764216366159E-2</v>
      </c>
      <c r="O15" s="122">
        <v>276</v>
      </c>
      <c r="P15" s="161">
        <v>3.9021631556623783E-2</v>
      </c>
      <c r="Q15" s="295" t="s">
        <v>138</v>
      </c>
    </row>
    <row r="16" spans="2:17" ht="20.100000000000001" customHeight="1" x14ac:dyDescent="0.25">
      <c r="B16" s="113" t="s">
        <v>17</v>
      </c>
      <c r="C16" s="114">
        <v>2</v>
      </c>
      <c r="D16" s="159">
        <v>9.8039215686274508E-3</v>
      </c>
      <c r="E16" s="116">
        <v>62</v>
      </c>
      <c r="F16" s="159">
        <v>1.6847826086956522E-2</v>
      </c>
      <c r="G16" s="116">
        <v>24</v>
      </c>
      <c r="H16" s="159">
        <v>3.0808729139922979E-2</v>
      </c>
      <c r="I16" s="116">
        <v>30</v>
      </c>
      <c r="J16" s="159">
        <v>1.8226002430133656E-2</v>
      </c>
      <c r="K16" s="116">
        <v>0</v>
      </c>
      <c r="L16" s="159">
        <v>0</v>
      </c>
      <c r="M16" s="116">
        <v>15</v>
      </c>
      <c r="N16" s="160">
        <v>2.0804438280166437E-2</v>
      </c>
      <c r="O16" s="122">
        <v>133</v>
      </c>
      <c r="P16" s="161">
        <v>1.8803902163155663E-2</v>
      </c>
      <c r="Q16" s="295" t="s">
        <v>139</v>
      </c>
    </row>
    <row r="17" spans="2:17" ht="20.100000000000001" customHeight="1" x14ac:dyDescent="0.25">
      <c r="B17" s="113" t="s">
        <v>18</v>
      </c>
      <c r="C17" s="114">
        <v>4</v>
      </c>
      <c r="D17" s="159">
        <v>1.9607843137254902E-2</v>
      </c>
      <c r="E17" s="116">
        <v>93</v>
      </c>
      <c r="F17" s="159">
        <v>2.5271739130434782E-2</v>
      </c>
      <c r="G17" s="116">
        <v>35</v>
      </c>
      <c r="H17" s="159">
        <v>4.4929396662387676E-2</v>
      </c>
      <c r="I17" s="116">
        <v>36</v>
      </c>
      <c r="J17" s="159">
        <v>2.187120291616039E-2</v>
      </c>
      <c r="K17" s="116">
        <v>0</v>
      </c>
      <c r="L17" s="159">
        <v>0</v>
      </c>
      <c r="M17" s="116">
        <v>23</v>
      </c>
      <c r="N17" s="160">
        <v>3.1900138696255201E-2</v>
      </c>
      <c r="O17" s="122">
        <v>191</v>
      </c>
      <c r="P17" s="161">
        <v>2.7004100098967906E-2</v>
      </c>
      <c r="Q17" s="295" t="s">
        <v>140</v>
      </c>
    </row>
    <row r="18" spans="2:17" ht="20.100000000000001" customHeight="1" x14ac:dyDescent="0.25">
      <c r="B18" s="113" t="s">
        <v>19</v>
      </c>
      <c r="C18" s="114">
        <v>9</v>
      </c>
      <c r="D18" s="159">
        <v>4.4117647058823532E-2</v>
      </c>
      <c r="E18" s="116">
        <v>224</v>
      </c>
      <c r="F18" s="159">
        <v>6.0869565217391307E-2</v>
      </c>
      <c r="G18" s="116">
        <v>47</v>
      </c>
      <c r="H18" s="159">
        <v>6.0333761232349167E-2</v>
      </c>
      <c r="I18" s="116">
        <v>74</v>
      </c>
      <c r="J18" s="159">
        <v>4.4957472660996353E-2</v>
      </c>
      <c r="K18" s="116">
        <v>3</v>
      </c>
      <c r="L18" s="159">
        <v>6.9767441860465115E-2</v>
      </c>
      <c r="M18" s="116">
        <v>47</v>
      </c>
      <c r="N18" s="160">
        <v>6.5187239944521497E-2</v>
      </c>
      <c r="O18" s="122">
        <v>404</v>
      </c>
      <c r="P18" s="161">
        <v>5.7118620104623215E-2</v>
      </c>
      <c r="Q18" s="295" t="s">
        <v>141</v>
      </c>
    </row>
    <row r="19" spans="2:17" ht="20.100000000000001" customHeight="1" x14ac:dyDescent="0.25">
      <c r="B19" s="113" t="s">
        <v>20</v>
      </c>
      <c r="C19" s="114">
        <v>14</v>
      </c>
      <c r="D19" s="159">
        <v>6.8627450980392163E-2</v>
      </c>
      <c r="E19" s="116">
        <v>168</v>
      </c>
      <c r="F19" s="159">
        <v>4.5652173913043478E-2</v>
      </c>
      <c r="G19" s="116">
        <v>31</v>
      </c>
      <c r="H19" s="159">
        <v>3.9794608472400517E-2</v>
      </c>
      <c r="I19" s="116">
        <v>73</v>
      </c>
      <c r="J19" s="159">
        <v>4.4349939246658567E-2</v>
      </c>
      <c r="K19" s="116">
        <v>0</v>
      </c>
      <c r="L19" s="159">
        <v>0</v>
      </c>
      <c r="M19" s="116">
        <v>40</v>
      </c>
      <c r="N19" s="160">
        <v>5.5478502080443831E-2</v>
      </c>
      <c r="O19" s="122">
        <v>326</v>
      </c>
      <c r="P19" s="161">
        <v>4.6090767708186063E-2</v>
      </c>
      <c r="Q19" s="295" t="s">
        <v>142</v>
      </c>
    </row>
    <row r="20" spans="2:17" ht="20.100000000000001" customHeight="1" x14ac:dyDescent="0.25">
      <c r="B20" s="113" t="s">
        <v>21</v>
      </c>
      <c r="C20" s="114">
        <v>14</v>
      </c>
      <c r="D20" s="159">
        <v>6.8627450980392163E-2</v>
      </c>
      <c r="E20" s="116">
        <v>91</v>
      </c>
      <c r="F20" s="159">
        <v>2.4728260869565217E-2</v>
      </c>
      <c r="G20" s="116">
        <v>25</v>
      </c>
      <c r="H20" s="159">
        <v>3.2092426187419767E-2</v>
      </c>
      <c r="I20" s="116">
        <v>45</v>
      </c>
      <c r="J20" s="159">
        <v>2.7339003645200487E-2</v>
      </c>
      <c r="K20" s="116">
        <v>1</v>
      </c>
      <c r="L20" s="159">
        <v>2.3255813953488372E-2</v>
      </c>
      <c r="M20" s="116">
        <v>19</v>
      </c>
      <c r="N20" s="160">
        <v>2.6352288488210817E-2</v>
      </c>
      <c r="O20" s="122">
        <v>195</v>
      </c>
      <c r="P20" s="161">
        <v>2.756963099109289E-2</v>
      </c>
      <c r="Q20" s="295" t="s">
        <v>143</v>
      </c>
    </row>
    <row r="21" spans="2:17" ht="20.100000000000001" customHeight="1" x14ac:dyDescent="0.25">
      <c r="B21" s="113" t="s">
        <v>22</v>
      </c>
      <c r="C21" s="114">
        <v>7</v>
      </c>
      <c r="D21" s="159">
        <v>3.4313725490196081E-2</v>
      </c>
      <c r="E21" s="116">
        <v>198</v>
      </c>
      <c r="F21" s="159">
        <v>5.3804347826086958E-2</v>
      </c>
      <c r="G21" s="116">
        <v>52</v>
      </c>
      <c r="H21" s="159">
        <v>6.6752246469833118E-2</v>
      </c>
      <c r="I21" s="116">
        <v>76</v>
      </c>
      <c r="J21" s="159">
        <v>4.6172539489671933E-2</v>
      </c>
      <c r="K21" s="116">
        <v>2</v>
      </c>
      <c r="L21" s="159">
        <v>4.6511627906976744E-2</v>
      </c>
      <c r="M21" s="116">
        <v>43</v>
      </c>
      <c r="N21" s="160">
        <v>5.9639389736477116E-2</v>
      </c>
      <c r="O21" s="122">
        <v>378</v>
      </c>
      <c r="P21" s="161">
        <v>5.3442669305810833E-2</v>
      </c>
      <c r="Q21" s="295" t="s">
        <v>144</v>
      </c>
    </row>
    <row r="22" spans="2:17" ht="20.100000000000001" customHeight="1" x14ac:dyDescent="0.25">
      <c r="B22" s="113" t="s">
        <v>23</v>
      </c>
      <c r="C22" s="114">
        <v>19</v>
      </c>
      <c r="D22" s="159">
        <v>9.3137254901960786E-2</v>
      </c>
      <c r="E22" s="116">
        <v>360</v>
      </c>
      <c r="F22" s="159">
        <v>9.7826086956521743E-2</v>
      </c>
      <c r="G22" s="116">
        <v>69</v>
      </c>
      <c r="H22" s="159">
        <v>8.8575096277278567E-2</v>
      </c>
      <c r="I22" s="116">
        <v>138</v>
      </c>
      <c r="J22" s="159">
        <v>8.3839611178614826E-2</v>
      </c>
      <c r="K22" s="116">
        <v>2</v>
      </c>
      <c r="L22" s="159">
        <v>4.6511627906976744E-2</v>
      </c>
      <c r="M22" s="116">
        <v>70</v>
      </c>
      <c r="N22" s="160">
        <v>9.7087378640776698E-2</v>
      </c>
      <c r="O22" s="122">
        <v>658</v>
      </c>
      <c r="P22" s="161">
        <v>9.3029831754559589E-2</v>
      </c>
      <c r="Q22" s="295" t="s">
        <v>145</v>
      </c>
    </row>
    <row r="23" spans="2:17" ht="20.100000000000001" customHeight="1" x14ac:dyDescent="0.25">
      <c r="B23" s="113" t="s">
        <v>24</v>
      </c>
      <c r="C23" s="114">
        <v>6</v>
      </c>
      <c r="D23" s="159">
        <v>2.9411764705882353E-2</v>
      </c>
      <c r="E23" s="116">
        <v>266</v>
      </c>
      <c r="F23" s="159">
        <v>7.2282608695652173E-2</v>
      </c>
      <c r="G23" s="116">
        <v>39</v>
      </c>
      <c r="H23" s="159">
        <v>5.0064184852374842E-2</v>
      </c>
      <c r="I23" s="116">
        <v>122</v>
      </c>
      <c r="J23" s="159">
        <v>7.4119076549210211E-2</v>
      </c>
      <c r="K23" s="116">
        <v>1</v>
      </c>
      <c r="L23" s="159">
        <v>2.3255813953488372E-2</v>
      </c>
      <c r="M23" s="116">
        <v>37</v>
      </c>
      <c r="N23" s="160">
        <v>5.1317614424410539E-2</v>
      </c>
      <c r="O23" s="122">
        <v>471</v>
      </c>
      <c r="P23" s="161">
        <v>6.6591262547716676E-2</v>
      </c>
      <c r="Q23" s="295" t="s">
        <v>146</v>
      </c>
    </row>
    <row r="24" spans="2:17" ht="20.100000000000001" customHeight="1" x14ac:dyDescent="0.25">
      <c r="B24" s="113" t="s">
        <v>25</v>
      </c>
      <c r="C24" s="114">
        <v>4</v>
      </c>
      <c r="D24" s="159">
        <v>1.9607843137254902E-2</v>
      </c>
      <c r="E24" s="116">
        <v>134</v>
      </c>
      <c r="F24" s="159">
        <v>3.6413043478260868E-2</v>
      </c>
      <c r="G24" s="116">
        <v>16</v>
      </c>
      <c r="H24" s="159">
        <v>2.0539152759948651E-2</v>
      </c>
      <c r="I24" s="116">
        <v>65</v>
      </c>
      <c r="J24" s="159">
        <v>3.9489671931956259E-2</v>
      </c>
      <c r="K24" s="116">
        <v>3</v>
      </c>
      <c r="L24" s="159">
        <v>6.9767441860465115E-2</v>
      </c>
      <c r="M24" s="116">
        <v>26</v>
      </c>
      <c r="N24" s="160">
        <v>3.6061026352288486E-2</v>
      </c>
      <c r="O24" s="122">
        <v>248</v>
      </c>
      <c r="P24" s="161">
        <v>3.5062915311748905E-2</v>
      </c>
      <c r="Q24" s="295" t="s">
        <v>147</v>
      </c>
    </row>
    <row r="25" spans="2:17" ht="20.100000000000001" customHeight="1" x14ac:dyDescent="0.25">
      <c r="B25" s="113" t="s">
        <v>26</v>
      </c>
      <c r="C25" s="114">
        <v>4</v>
      </c>
      <c r="D25" s="159">
        <v>1.9607843137254902E-2</v>
      </c>
      <c r="E25" s="116">
        <v>56</v>
      </c>
      <c r="F25" s="159">
        <v>1.5217391304347827E-2</v>
      </c>
      <c r="G25" s="116">
        <v>13</v>
      </c>
      <c r="H25" s="159">
        <v>1.668806161745828E-2</v>
      </c>
      <c r="I25" s="116">
        <v>26</v>
      </c>
      <c r="J25" s="159">
        <v>1.5795868772782502E-2</v>
      </c>
      <c r="K25" s="116">
        <v>1</v>
      </c>
      <c r="L25" s="159">
        <v>2.3255813953488372E-2</v>
      </c>
      <c r="M25" s="116">
        <v>5</v>
      </c>
      <c r="N25" s="160">
        <v>6.9348127600554789E-3</v>
      </c>
      <c r="O25" s="122">
        <v>105</v>
      </c>
      <c r="P25" s="161">
        <v>1.4845185918280787E-2</v>
      </c>
      <c r="Q25" s="295" t="s">
        <v>148</v>
      </c>
    </row>
    <row r="26" spans="2:17" ht="20.100000000000001" customHeight="1" x14ac:dyDescent="0.25">
      <c r="B26" s="113" t="s">
        <v>27</v>
      </c>
      <c r="C26" s="114">
        <v>4</v>
      </c>
      <c r="D26" s="159">
        <v>1.9607843137254902E-2</v>
      </c>
      <c r="E26" s="116">
        <v>30</v>
      </c>
      <c r="F26" s="159">
        <v>8.152173913043478E-3</v>
      </c>
      <c r="G26" s="116">
        <v>10</v>
      </c>
      <c r="H26" s="159">
        <v>1.2836970474967908E-2</v>
      </c>
      <c r="I26" s="116">
        <v>34</v>
      </c>
      <c r="J26" s="159">
        <v>2.0656136087484813E-2</v>
      </c>
      <c r="K26" s="116">
        <v>0</v>
      </c>
      <c r="L26" s="159">
        <v>0</v>
      </c>
      <c r="M26" s="116">
        <v>8</v>
      </c>
      <c r="N26" s="160">
        <v>1.1095700416088766E-2</v>
      </c>
      <c r="O26" s="122">
        <v>86</v>
      </c>
      <c r="P26" s="161">
        <v>1.215891418068712E-2</v>
      </c>
      <c r="Q26" s="295" t="s">
        <v>149</v>
      </c>
    </row>
    <row r="27" spans="2:17" ht="20.100000000000001" customHeight="1" x14ac:dyDescent="0.25">
      <c r="B27" s="113" t="s">
        <v>28</v>
      </c>
      <c r="C27" s="114">
        <v>10</v>
      </c>
      <c r="D27" s="159">
        <v>4.9019607843137254E-2</v>
      </c>
      <c r="E27" s="116">
        <v>31</v>
      </c>
      <c r="F27" s="159">
        <v>8.4239130434782608E-3</v>
      </c>
      <c r="G27" s="116">
        <v>5</v>
      </c>
      <c r="H27" s="159">
        <v>6.4184852374839542E-3</v>
      </c>
      <c r="I27" s="116">
        <v>13</v>
      </c>
      <c r="J27" s="159">
        <v>7.8979343863912511E-3</v>
      </c>
      <c r="K27" s="116">
        <v>1</v>
      </c>
      <c r="L27" s="159">
        <v>2.3255813953488372E-2</v>
      </c>
      <c r="M27" s="116">
        <v>7</v>
      </c>
      <c r="N27" s="160">
        <v>9.7087378640776691E-3</v>
      </c>
      <c r="O27" s="122">
        <v>67</v>
      </c>
      <c r="P27" s="161">
        <v>9.4726424430934542E-3</v>
      </c>
      <c r="Q27" s="295" t="s">
        <v>150</v>
      </c>
    </row>
    <row r="28" spans="2:17" ht="20.100000000000001" customHeight="1" x14ac:dyDescent="0.25">
      <c r="B28" s="113" t="s">
        <v>29</v>
      </c>
      <c r="C28" s="114">
        <v>7</v>
      </c>
      <c r="D28" s="159">
        <v>3.4313725490196081E-2</v>
      </c>
      <c r="E28" s="116">
        <v>33</v>
      </c>
      <c r="F28" s="159">
        <v>8.9673913043478264E-3</v>
      </c>
      <c r="G28" s="116">
        <v>3</v>
      </c>
      <c r="H28" s="159">
        <v>3.8510911424903724E-3</v>
      </c>
      <c r="I28" s="116">
        <v>11</v>
      </c>
      <c r="J28" s="159">
        <v>6.6828675577156743E-3</v>
      </c>
      <c r="K28" s="116">
        <v>0</v>
      </c>
      <c r="L28" s="159">
        <v>0</v>
      </c>
      <c r="M28" s="116">
        <v>2</v>
      </c>
      <c r="N28" s="160">
        <v>2.7739251040221915E-3</v>
      </c>
      <c r="O28" s="122">
        <v>56</v>
      </c>
      <c r="P28" s="161">
        <v>7.9174324897497532E-3</v>
      </c>
      <c r="Q28" s="295" t="s">
        <v>151</v>
      </c>
    </row>
    <row r="29" spans="2:17" ht="20.100000000000001" customHeight="1" x14ac:dyDescent="0.25">
      <c r="B29" s="113" t="s">
        <v>30</v>
      </c>
      <c r="C29" s="114">
        <v>1</v>
      </c>
      <c r="D29" s="159">
        <v>4.9019607843137254E-3</v>
      </c>
      <c r="E29" s="116">
        <v>10</v>
      </c>
      <c r="F29" s="159">
        <v>2.717391304347826E-3</v>
      </c>
      <c r="G29" s="116">
        <v>0</v>
      </c>
      <c r="H29" s="159">
        <v>0</v>
      </c>
      <c r="I29" s="116">
        <v>3</v>
      </c>
      <c r="J29" s="159">
        <v>1.8226002430133657E-3</v>
      </c>
      <c r="K29" s="116">
        <v>0</v>
      </c>
      <c r="L29" s="159">
        <v>0</v>
      </c>
      <c r="M29" s="116">
        <v>1</v>
      </c>
      <c r="N29" s="160">
        <v>1.3869625520110957E-3</v>
      </c>
      <c r="O29" s="122">
        <v>15</v>
      </c>
      <c r="P29" s="161">
        <v>2.1207408454686836E-3</v>
      </c>
      <c r="Q29" s="295" t="s">
        <v>152</v>
      </c>
    </row>
    <row r="30" spans="2:17" ht="20.100000000000001" customHeight="1" thickBot="1" x14ac:dyDescent="0.3">
      <c r="B30" s="113" t="s">
        <v>31</v>
      </c>
      <c r="C30" s="114">
        <v>0</v>
      </c>
      <c r="D30" s="159">
        <v>0</v>
      </c>
      <c r="E30" s="116">
        <v>38</v>
      </c>
      <c r="F30" s="159">
        <v>1.0326086956521738E-2</v>
      </c>
      <c r="G30" s="116">
        <v>2</v>
      </c>
      <c r="H30" s="159">
        <v>2.5673940949935813E-3</v>
      </c>
      <c r="I30" s="116">
        <v>5</v>
      </c>
      <c r="J30" s="159">
        <v>3.0376670716889429E-3</v>
      </c>
      <c r="K30" s="116">
        <v>2</v>
      </c>
      <c r="L30" s="159">
        <v>4.6511627906976744E-2</v>
      </c>
      <c r="M30" s="116">
        <v>9</v>
      </c>
      <c r="N30" s="160">
        <v>1.2482662968099861E-2</v>
      </c>
      <c r="O30" s="122">
        <v>56</v>
      </c>
      <c r="P30" s="161">
        <v>7.9174324897497532E-3</v>
      </c>
      <c r="Q30" s="295" t="s">
        <v>31</v>
      </c>
    </row>
    <row r="31" spans="2:17" ht="20.100000000000001" customHeight="1" thickTop="1" thickBot="1" x14ac:dyDescent="0.3">
      <c r="B31" s="128" t="s">
        <v>32</v>
      </c>
      <c r="C31" s="131">
        <v>204</v>
      </c>
      <c r="D31" s="162">
        <v>1.0000000000000002</v>
      </c>
      <c r="E31" s="133">
        <v>3680</v>
      </c>
      <c r="F31" s="162">
        <v>1</v>
      </c>
      <c r="G31" s="133">
        <v>779</v>
      </c>
      <c r="H31" s="162">
        <v>1</v>
      </c>
      <c r="I31" s="133">
        <v>1646</v>
      </c>
      <c r="J31" s="162">
        <v>1</v>
      </c>
      <c r="K31" s="133">
        <v>43</v>
      </c>
      <c r="L31" s="162">
        <v>1.0000000000000002</v>
      </c>
      <c r="M31" s="133">
        <v>721</v>
      </c>
      <c r="N31" s="157">
        <v>0.99999999999999978</v>
      </c>
      <c r="O31" s="131">
        <v>7073</v>
      </c>
      <c r="P31" s="163">
        <v>0.99999999999999989</v>
      </c>
    </row>
    <row r="32" spans="2:17" ht="22.9" customHeight="1" thickTop="1" x14ac:dyDescent="0.25">
      <c r="B32" s="92"/>
      <c r="C32" s="93"/>
      <c r="D32" s="94"/>
      <c r="E32" s="93"/>
      <c r="F32" s="94"/>
      <c r="G32" s="93"/>
      <c r="H32" s="94"/>
      <c r="I32" s="93"/>
      <c r="J32" s="94"/>
      <c r="K32" s="93"/>
      <c r="L32" s="94"/>
      <c r="M32" s="93"/>
      <c r="N32" s="94"/>
      <c r="O32" s="93"/>
      <c r="P32" s="94"/>
    </row>
    <row r="33" spans="2:16" x14ac:dyDescent="0.25">
      <c r="B33" s="205"/>
      <c r="C33" s="206"/>
      <c r="D33" s="206"/>
      <c r="E33" s="206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x14ac:dyDescent="0.25">
      <c r="B34" s="207"/>
      <c r="C34" s="206"/>
      <c r="D34" s="206"/>
      <c r="E34" s="206"/>
      <c r="F34" s="97"/>
      <c r="G34" s="97"/>
      <c r="H34" s="97"/>
      <c r="I34" s="97"/>
      <c r="J34" s="97"/>
      <c r="K34" s="106"/>
      <c r="L34" s="97"/>
      <c r="M34" s="97"/>
      <c r="N34" s="97"/>
      <c r="O34" s="97"/>
      <c r="P34" s="97"/>
    </row>
    <row r="35" spans="2:16" x14ac:dyDescent="0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2:16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2:16" x14ac:dyDescent="0.2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</sheetData>
  <mergeCells count="10">
    <mergeCell ref="B2:P2"/>
    <mergeCell ref="B3:B5"/>
    <mergeCell ref="C4:D4"/>
    <mergeCell ref="E4:F4"/>
    <mergeCell ref="G4:H4"/>
    <mergeCell ref="I4:J4"/>
    <mergeCell ref="K4:L4"/>
    <mergeCell ref="M4:N4"/>
    <mergeCell ref="C3:N3"/>
    <mergeCell ref="O3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U36"/>
  <sheetViews>
    <sheetView zoomScale="70" zoomScaleNormal="70" workbookViewId="0">
      <selection activeCell="C6" sqref="C6:T31"/>
    </sheetView>
  </sheetViews>
  <sheetFormatPr defaultColWidth="9.140625" defaultRowHeight="15" x14ac:dyDescent="0.25"/>
  <cols>
    <col min="1" max="1" width="9.140625" style="81"/>
    <col min="2" max="20" width="13.7109375" style="81" customWidth="1"/>
    <col min="21" max="16384" width="9.140625" style="81"/>
  </cols>
  <sheetData>
    <row r="1" spans="2:21" ht="15.75" thickBot="1" x14ac:dyDescent="0.3"/>
    <row r="2" spans="2:21" ht="24.95" customHeight="1" thickTop="1" thickBot="1" x14ac:dyDescent="0.3">
      <c r="B2" s="321" t="s">
        <v>312</v>
      </c>
      <c r="C2" s="322"/>
      <c r="D2" s="322"/>
      <c r="E2" s="322"/>
      <c r="F2" s="322"/>
      <c r="G2" s="322"/>
      <c r="H2" s="322"/>
      <c r="I2" s="322"/>
      <c r="J2" s="322"/>
      <c r="K2" s="322"/>
      <c r="L2" s="356"/>
      <c r="M2" s="357"/>
      <c r="N2" s="357"/>
      <c r="O2" s="357"/>
      <c r="P2" s="357"/>
      <c r="Q2" s="357"/>
      <c r="R2" s="357"/>
      <c r="S2" s="357"/>
      <c r="T2" s="358"/>
    </row>
    <row r="3" spans="2:21" ht="24.95" customHeight="1" thickTop="1" thickBot="1" x14ac:dyDescent="0.3">
      <c r="B3" s="324" t="s">
        <v>4</v>
      </c>
      <c r="C3" s="355" t="s">
        <v>45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30" t="s">
        <v>54</v>
      </c>
      <c r="T3" s="331"/>
    </row>
    <row r="4" spans="2:21" ht="24.95" customHeight="1" thickTop="1" x14ac:dyDescent="0.25">
      <c r="B4" s="326"/>
      <c r="C4" s="351" t="s">
        <v>46</v>
      </c>
      <c r="D4" s="352"/>
      <c r="E4" s="353" t="s">
        <v>47</v>
      </c>
      <c r="F4" s="352"/>
      <c r="G4" s="353" t="s">
        <v>48</v>
      </c>
      <c r="H4" s="352"/>
      <c r="I4" s="353" t="s">
        <v>49</v>
      </c>
      <c r="J4" s="352"/>
      <c r="K4" s="353" t="s">
        <v>50</v>
      </c>
      <c r="L4" s="352"/>
      <c r="M4" s="353" t="s">
        <v>51</v>
      </c>
      <c r="N4" s="352"/>
      <c r="O4" s="353" t="s">
        <v>52</v>
      </c>
      <c r="P4" s="352"/>
      <c r="Q4" s="354" t="s">
        <v>53</v>
      </c>
      <c r="R4" s="354"/>
      <c r="S4" s="332" t="s">
        <v>32</v>
      </c>
      <c r="T4" s="333"/>
    </row>
    <row r="5" spans="2:21" ht="24.95" customHeight="1" thickBot="1" x14ac:dyDescent="0.3">
      <c r="B5" s="327"/>
      <c r="C5" s="271" t="s">
        <v>5</v>
      </c>
      <c r="D5" s="272" t="s">
        <v>6</v>
      </c>
      <c r="E5" s="273" t="s">
        <v>5</v>
      </c>
      <c r="F5" s="272" t="s">
        <v>6</v>
      </c>
      <c r="G5" s="273" t="s">
        <v>5</v>
      </c>
      <c r="H5" s="272" t="s">
        <v>6</v>
      </c>
      <c r="I5" s="273" t="s">
        <v>5</v>
      </c>
      <c r="J5" s="272" t="s">
        <v>6</v>
      </c>
      <c r="K5" s="273" t="s">
        <v>5</v>
      </c>
      <c r="L5" s="272" t="s">
        <v>6</v>
      </c>
      <c r="M5" s="273" t="s">
        <v>5</v>
      </c>
      <c r="N5" s="272" t="s">
        <v>6</v>
      </c>
      <c r="O5" s="273" t="s">
        <v>5</v>
      </c>
      <c r="P5" s="272" t="s">
        <v>6</v>
      </c>
      <c r="Q5" s="273" t="s">
        <v>5</v>
      </c>
      <c r="R5" s="274" t="s">
        <v>6</v>
      </c>
      <c r="S5" s="271" t="s">
        <v>5</v>
      </c>
      <c r="T5" s="274" t="s">
        <v>6</v>
      </c>
    </row>
    <row r="6" spans="2:21" ht="20.100000000000001" customHeight="1" thickTop="1" x14ac:dyDescent="0.25">
      <c r="B6" s="113" t="s">
        <v>7</v>
      </c>
      <c r="C6" s="135">
        <v>5</v>
      </c>
      <c r="D6" s="159">
        <v>2.4642681123706258E-3</v>
      </c>
      <c r="E6" s="136">
        <v>2</v>
      </c>
      <c r="F6" s="159">
        <v>1.7985611510791368E-3</v>
      </c>
      <c r="G6" s="136">
        <v>1</v>
      </c>
      <c r="H6" s="159">
        <v>1.0548523206751054E-3</v>
      </c>
      <c r="I6" s="136">
        <v>3</v>
      </c>
      <c r="J6" s="159">
        <v>3.3632286995515697E-3</v>
      </c>
      <c r="K6" s="136">
        <v>2</v>
      </c>
      <c r="L6" s="159">
        <v>3.2520325203252032E-3</v>
      </c>
      <c r="M6" s="136">
        <v>1</v>
      </c>
      <c r="N6" s="159">
        <v>1.1723329425556857E-3</v>
      </c>
      <c r="O6" s="136">
        <v>1</v>
      </c>
      <c r="P6" s="159">
        <v>3.0581039755351682E-3</v>
      </c>
      <c r="Q6" s="136">
        <v>0</v>
      </c>
      <c r="R6" s="160">
        <v>0</v>
      </c>
      <c r="S6" s="135">
        <v>15</v>
      </c>
      <c r="T6" s="161">
        <v>2.1207408454686836E-3</v>
      </c>
      <c r="U6" s="84" t="s">
        <v>129</v>
      </c>
    </row>
    <row r="7" spans="2:21" ht="20.100000000000001" customHeight="1" x14ac:dyDescent="0.25">
      <c r="B7" s="113" t="s">
        <v>8</v>
      </c>
      <c r="C7" s="135">
        <v>3</v>
      </c>
      <c r="D7" s="159">
        <v>1.4785608674223755E-3</v>
      </c>
      <c r="E7" s="136">
        <v>2</v>
      </c>
      <c r="F7" s="159">
        <v>1.7985611510791368E-3</v>
      </c>
      <c r="G7" s="136">
        <v>2</v>
      </c>
      <c r="H7" s="159">
        <v>2.1097046413502108E-3</v>
      </c>
      <c r="I7" s="136">
        <v>1</v>
      </c>
      <c r="J7" s="159">
        <v>1.1210762331838565E-3</v>
      </c>
      <c r="K7" s="136">
        <v>0</v>
      </c>
      <c r="L7" s="159">
        <v>0</v>
      </c>
      <c r="M7" s="136">
        <v>0</v>
      </c>
      <c r="N7" s="159">
        <v>0</v>
      </c>
      <c r="O7" s="136">
        <v>0</v>
      </c>
      <c r="P7" s="159">
        <v>0</v>
      </c>
      <c r="Q7" s="136">
        <v>1</v>
      </c>
      <c r="R7" s="160">
        <v>3.3670033670033669E-3</v>
      </c>
      <c r="S7" s="135">
        <v>9</v>
      </c>
      <c r="T7" s="161">
        <v>1.2724445072812103E-3</v>
      </c>
      <c r="U7" s="84" t="s">
        <v>130</v>
      </c>
    </row>
    <row r="8" spans="2:21" ht="20.100000000000001" customHeight="1" x14ac:dyDescent="0.25">
      <c r="B8" s="113" t="s">
        <v>9</v>
      </c>
      <c r="C8" s="135">
        <v>0</v>
      </c>
      <c r="D8" s="159">
        <v>0</v>
      </c>
      <c r="E8" s="136">
        <v>0</v>
      </c>
      <c r="F8" s="159">
        <v>0</v>
      </c>
      <c r="G8" s="136">
        <v>0</v>
      </c>
      <c r="H8" s="159">
        <v>0</v>
      </c>
      <c r="I8" s="136">
        <v>1</v>
      </c>
      <c r="J8" s="159">
        <v>1.1210762331838565E-3</v>
      </c>
      <c r="K8" s="136">
        <v>0</v>
      </c>
      <c r="L8" s="159">
        <v>0</v>
      </c>
      <c r="M8" s="136">
        <v>0</v>
      </c>
      <c r="N8" s="159">
        <v>0</v>
      </c>
      <c r="O8" s="136">
        <v>0</v>
      </c>
      <c r="P8" s="159">
        <v>0</v>
      </c>
      <c r="Q8" s="136">
        <v>0</v>
      </c>
      <c r="R8" s="160">
        <v>0</v>
      </c>
      <c r="S8" s="135">
        <v>1</v>
      </c>
      <c r="T8" s="161">
        <v>1.4138272303124559E-4</v>
      </c>
      <c r="U8" s="84" t="s">
        <v>131</v>
      </c>
    </row>
    <row r="9" spans="2:21" ht="20.100000000000001" customHeight="1" x14ac:dyDescent="0.25">
      <c r="B9" s="113" t="s">
        <v>10</v>
      </c>
      <c r="C9" s="135">
        <v>1</v>
      </c>
      <c r="D9" s="159">
        <v>4.9285362247412522E-4</v>
      </c>
      <c r="E9" s="136">
        <v>1</v>
      </c>
      <c r="F9" s="159">
        <v>8.9928057553956839E-4</v>
      </c>
      <c r="G9" s="136">
        <v>1</v>
      </c>
      <c r="H9" s="159">
        <v>1.0548523206751054E-3</v>
      </c>
      <c r="I9" s="136">
        <v>2</v>
      </c>
      <c r="J9" s="159">
        <v>2.242152466367713E-3</v>
      </c>
      <c r="K9" s="136">
        <v>1</v>
      </c>
      <c r="L9" s="159">
        <v>1.6260162601626016E-3</v>
      </c>
      <c r="M9" s="136">
        <v>3</v>
      </c>
      <c r="N9" s="159">
        <v>3.5169988276670576E-3</v>
      </c>
      <c r="O9" s="136">
        <v>2</v>
      </c>
      <c r="P9" s="159">
        <v>6.1162079510703364E-3</v>
      </c>
      <c r="Q9" s="136">
        <v>1</v>
      </c>
      <c r="R9" s="160">
        <v>3.3670033670033669E-3</v>
      </c>
      <c r="S9" s="135">
        <v>12</v>
      </c>
      <c r="T9" s="161">
        <v>1.696592676374947E-3</v>
      </c>
      <c r="U9" s="84" t="s">
        <v>132</v>
      </c>
    </row>
    <row r="10" spans="2:21" ht="20.100000000000001" customHeight="1" x14ac:dyDescent="0.25">
      <c r="B10" s="113" t="s">
        <v>11</v>
      </c>
      <c r="C10" s="135">
        <v>3</v>
      </c>
      <c r="D10" s="159">
        <v>1.4785608674223755E-3</v>
      </c>
      <c r="E10" s="136">
        <v>3</v>
      </c>
      <c r="F10" s="159">
        <v>2.6978417266187052E-3</v>
      </c>
      <c r="G10" s="136">
        <v>5</v>
      </c>
      <c r="H10" s="159">
        <v>5.2742616033755272E-3</v>
      </c>
      <c r="I10" s="136">
        <v>8</v>
      </c>
      <c r="J10" s="159">
        <v>8.9686098654708519E-3</v>
      </c>
      <c r="K10" s="136">
        <v>3</v>
      </c>
      <c r="L10" s="159">
        <v>4.8780487804878049E-3</v>
      </c>
      <c r="M10" s="136">
        <v>1</v>
      </c>
      <c r="N10" s="159">
        <v>1.1723329425556857E-3</v>
      </c>
      <c r="O10" s="136">
        <v>1</v>
      </c>
      <c r="P10" s="159">
        <v>3.0581039755351682E-3</v>
      </c>
      <c r="Q10" s="136">
        <v>1</v>
      </c>
      <c r="R10" s="160">
        <v>3.3670033670033669E-3</v>
      </c>
      <c r="S10" s="135">
        <v>25</v>
      </c>
      <c r="T10" s="161">
        <v>3.5345680757811397E-3</v>
      </c>
      <c r="U10" s="84" t="s">
        <v>133</v>
      </c>
    </row>
    <row r="11" spans="2:21" ht="20.100000000000001" customHeight="1" x14ac:dyDescent="0.25">
      <c r="B11" s="113" t="s">
        <v>12</v>
      </c>
      <c r="C11" s="135">
        <v>33</v>
      </c>
      <c r="D11" s="159">
        <v>1.6264169541646133E-2</v>
      </c>
      <c r="E11" s="136">
        <v>20</v>
      </c>
      <c r="F11" s="159">
        <v>1.7985611510791366E-2</v>
      </c>
      <c r="G11" s="136">
        <v>29</v>
      </c>
      <c r="H11" s="159">
        <v>3.059071729957806E-2</v>
      </c>
      <c r="I11" s="136">
        <v>30</v>
      </c>
      <c r="J11" s="159">
        <v>3.3632286995515695E-2</v>
      </c>
      <c r="K11" s="136">
        <v>22</v>
      </c>
      <c r="L11" s="159">
        <v>3.5772357723577237E-2</v>
      </c>
      <c r="M11" s="136">
        <v>33</v>
      </c>
      <c r="N11" s="159">
        <v>3.8686987104337635E-2</v>
      </c>
      <c r="O11" s="136">
        <v>10</v>
      </c>
      <c r="P11" s="159">
        <v>3.0581039755351681E-2</v>
      </c>
      <c r="Q11" s="136">
        <v>12</v>
      </c>
      <c r="R11" s="160">
        <v>4.0404040404040407E-2</v>
      </c>
      <c r="S11" s="135">
        <v>189</v>
      </c>
      <c r="T11" s="161">
        <v>2.6721334652905417E-2</v>
      </c>
      <c r="U11" s="84" t="s">
        <v>134</v>
      </c>
    </row>
    <row r="12" spans="2:21" ht="20.100000000000001" customHeight="1" x14ac:dyDescent="0.25">
      <c r="B12" s="113" t="s">
        <v>13</v>
      </c>
      <c r="C12" s="135">
        <v>108</v>
      </c>
      <c r="D12" s="159">
        <v>5.3228191227205519E-2</v>
      </c>
      <c r="E12" s="136">
        <v>96</v>
      </c>
      <c r="F12" s="159">
        <v>8.6330935251798566E-2</v>
      </c>
      <c r="G12" s="136">
        <v>87</v>
      </c>
      <c r="H12" s="159">
        <v>9.1772151898734181E-2</v>
      </c>
      <c r="I12" s="136">
        <v>81</v>
      </c>
      <c r="J12" s="159">
        <v>9.0807174887892375E-2</v>
      </c>
      <c r="K12" s="136">
        <v>70</v>
      </c>
      <c r="L12" s="159">
        <v>0.11382113821138211</v>
      </c>
      <c r="M12" s="136">
        <v>78</v>
      </c>
      <c r="N12" s="159">
        <v>9.1441969519343497E-2</v>
      </c>
      <c r="O12" s="136">
        <v>33</v>
      </c>
      <c r="P12" s="159">
        <v>0.10091743119266056</v>
      </c>
      <c r="Q12" s="136">
        <v>33</v>
      </c>
      <c r="R12" s="160">
        <v>0.1111111111111111</v>
      </c>
      <c r="S12" s="135">
        <v>586</v>
      </c>
      <c r="T12" s="161">
        <v>8.2850275696309914E-2</v>
      </c>
      <c r="U12" s="84" t="s">
        <v>135</v>
      </c>
    </row>
    <row r="13" spans="2:21" ht="20.100000000000001" customHeight="1" x14ac:dyDescent="0.25">
      <c r="B13" s="113" t="s">
        <v>14</v>
      </c>
      <c r="C13" s="135">
        <v>400</v>
      </c>
      <c r="D13" s="159">
        <v>0.19714144898965008</v>
      </c>
      <c r="E13" s="136">
        <v>258</v>
      </c>
      <c r="F13" s="159">
        <v>0.23201438848920863</v>
      </c>
      <c r="G13" s="136">
        <v>190</v>
      </c>
      <c r="H13" s="159">
        <v>0.20042194092827004</v>
      </c>
      <c r="I13" s="136">
        <v>173</v>
      </c>
      <c r="J13" s="159">
        <v>0.19394618834080718</v>
      </c>
      <c r="K13" s="136">
        <v>120</v>
      </c>
      <c r="L13" s="159">
        <v>0.1951219512195122</v>
      </c>
      <c r="M13" s="136">
        <v>158</v>
      </c>
      <c r="N13" s="159">
        <v>0.18522860492379836</v>
      </c>
      <c r="O13" s="136">
        <v>70</v>
      </c>
      <c r="P13" s="159">
        <v>0.21406727828746178</v>
      </c>
      <c r="Q13" s="136">
        <v>66</v>
      </c>
      <c r="R13" s="160">
        <v>0.22222222222222221</v>
      </c>
      <c r="S13" s="135">
        <v>1435</v>
      </c>
      <c r="T13" s="161">
        <v>0.20288420754983741</v>
      </c>
      <c r="U13" s="84" t="s">
        <v>136</v>
      </c>
    </row>
    <row r="14" spans="2:21" ht="20.100000000000001" customHeight="1" x14ac:dyDescent="0.25">
      <c r="B14" s="113" t="s">
        <v>15</v>
      </c>
      <c r="C14" s="135">
        <v>387</v>
      </c>
      <c r="D14" s="159">
        <v>0.19073435189748644</v>
      </c>
      <c r="E14" s="136">
        <v>225</v>
      </c>
      <c r="F14" s="159">
        <v>0.20233812949640287</v>
      </c>
      <c r="G14" s="136">
        <v>154</v>
      </c>
      <c r="H14" s="159">
        <v>0.16244725738396623</v>
      </c>
      <c r="I14" s="136">
        <v>108</v>
      </c>
      <c r="J14" s="159">
        <v>0.1210762331838565</v>
      </c>
      <c r="K14" s="136">
        <v>82</v>
      </c>
      <c r="L14" s="159">
        <v>0.13333333333333333</v>
      </c>
      <c r="M14" s="136">
        <v>107</v>
      </c>
      <c r="N14" s="159">
        <v>0.12543962485345839</v>
      </c>
      <c r="O14" s="136">
        <v>38</v>
      </c>
      <c r="P14" s="159">
        <v>0.11620795107033639</v>
      </c>
      <c r="Q14" s="136">
        <v>35</v>
      </c>
      <c r="R14" s="160">
        <v>0.11784511784511785</v>
      </c>
      <c r="S14" s="135">
        <v>1136</v>
      </c>
      <c r="T14" s="161">
        <v>0.16061077336349497</v>
      </c>
      <c r="U14" s="84" t="s">
        <v>137</v>
      </c>
    </row>
    <row r="15" spans="2:21" ht="20.100000000000001" customHeight="1" x14ac:dyDescent="0.25">
      <c r="B15" s="113" t="s">
        <v>16</v>
      </c>
      <c r="C15" s="135">
        <v>91</v>
      </c>
      <c r="D15" s="159">
        <v>4.4849679645145392E-2</v>
      </c>
      <c r="E15" s="136">
        <v>44</v>
      </c>
      <c r="F15" s="159">
        <v>3.9568345323741004E-2</v>
      </c>
      <c r="G15" s="136">
        <v>32</v>
      </c>
      <c r="H15" s="159">
        <v>3.3755274261603373E-2</v>
      </c>
      <c r="I15" s="136">
        <v>39</v>
      </c>
      <c r="J15" s="159">
        <v>4.3721973094170405E-2</v>
      </c>
      <c r="K15" s="136">
        <v>16</v>
      </c>
      <c r="L15" s="159">
        <v>2.6016260162601626E-2</v>
      </c>
      <c r="M15" s="136">
        <v>37</v>
      </c>
      <c r="N15" s="159">
        <v>4.3376318874560373E-2</v>
      </c>
      <c r="O15" s="136">
        <v>13</v>
      </c>
      <c r="P15" s="159">
        <v>3.9755351681957186E-2</v>
      </c>
      <c r="Q15" s="136">
        <v>4</v>
      </c>
      <c r="R15" s="160">
        <v>1.3468013468013467E-2</v>
      </c>
      <c r="S15" s="135">
        <v>276</v>
      </c>
      <c r="T15" s="161">
        <v>3.9021631556623783E-2</v>
      </c>
      <c r="U15" s="84" t="s">
        <v>138</v>
      </c>
    </row>
    <row r="16" spans="2:21" ht="20.100000000000001" customHeight="1" x14ac:dyDescent="0.25">
      <c r="B16" s="113" t="s">
        <v>17</v>
      </c>
      <c r="C16" s="135">
        <v>40</v>
      </c>
      <c r="D16" s="159">
        <v>1.9714144898965006E-2</v>
      </c>
      <c r="E16" s="136">
        <v>21</v>
      </c>
      <c r="F16" s="159">
        <v>1.8884892086330936E-2</v>
      </c>
      <c r="G16" s="136">
        <v>16</v>
      </c>
      <c r="H16" s="159">
        <v>1.6877637130801686E-2</v>
      </c>
      <c r="I16" s="136">
        <v>23</v>
      </c>
      <c r="J16" s="159">
        <v>2.5784753363228701E-2</v>
      </c>
      <c r="K16" s="136">
        <v>11</v>
      </c>
      <c r="L16" s="159">
        <v>1.7886178861788619E-2</v>
      </c>
      <c r="M16" s="136">
        <v>15</v>
      </c>
      <c r="N16" s="159">
        <v>1.7584994138335287E-2</v>
      </c>
      <c r="O16" s="136">
        <v>1</v>
      </c>
      <c r="P16" s="159">
        <v>3.0581039755351682E-3</v>
      </c>
      <c r="Q16" s="136">
        <v>6</v>
      </c>
      <c r="R16" s="160">
        <v>2.0202020202020204E-2</v>
      </c>
      <c r="S16" s="135">
        <v>133</v>
      </c>
      <c r="T16" s="161">
        <v>1.8803902163155663E-2</v>
      </c>
      <c r="U16" s="84" t="s">
        <v>139</v>
      </c>
    </row>
    <row r="17" spans="2:21" ht="20.100000000000001" customHeight="1" x14ac:dyDescent="0.25">
      <c r="B17" s="113" t="s">
        <v>18</v>
      </c>
      <c r="C17" s="135">
        <v>41</v>
      </c>
      <c r="D17" s="159">
        <v>2.0206998521439132E-2</v>
      </c>
      <c r="E17" s="136">
        <v>30</v>
      </c>
      <c r="F17" s="159">
        <v>2.6978417266187049E-2</v>
      </c>
      <c r="G17" s="136">
        <v>27</v>
      </c>
      <c r="H17" s="159">
        <v>2.8481012658227847E-2</v>
      </c>
      <c r="I17" s="136">
        <v>27</v>
      </c>
      <c r="J17" s="159">
        <v>3.0269058295964126E-2</v>
      </c>
      <c r="K17" s="136">
        <v>22</v>
      </c>
      <c r="L17" s="159">
        <v>3.5772357723577237E-2</v>
      </c>
      <c r="M17" s="136">
        <v>18</v>
      </c>
      <c r="N17" s="159">
        <v>2.1101992966002344E-2</v>
      </c>
      <c r="O17" s="136">
        <v>12</v>
      </c>
      <c r="P17" s="159">
        <v>3.669724770642202E-2</v>
      </c>
      <c r="Q17" s="136">
        <v>14</v>
      </c>
      <c r="R17" s="160">
        <v>4.7138047138047139E-2</v>
      </c>
      <c r="S17" s="135">
        <v>191</v>
      </c>
      <c r="T17" s="161">
        <v>2.7004100098967906E-2</v>
      </c>
      <c r="U17" s="84" t="s">
        <v>140</v>
      </c>
    </row>
    <row r="18" spans="2:21" ht="20.100000000000001" customHeight="1" x14ac:dyDescent="0.25">
      <c r="B18" s="113" t="s">
        <v>19</v>
      </c>
      <c r="C18" s="135">
        <v>131</v>
      </c>
      <c r="D18" s="159">
        <v>6.4563824544110401E-2</v>
      </c>
      <c r="E18" s="136">
        <v>55</v>
      </c>
      <c r="F18" s="159">
        <v>4.9460431654676257E-2</v>
      </c>
      <c r="G18" s="136">
        <v>50</v>
      </c>
      <c r="H18" s="159">
        <v>5.2742616033755275E-2</v>
      </c>
      <c r="I18" s="136">
        <v>45</v>
      </c>
      <c r="J18" s="159">
        <v>5.0448430493273543E-2</v>
      </c>
      <c r="K18" s="136">
        <v>36</v>
      </c>
      <c r="L18" s="159">
        <v>5.8536585365853662E-2</v>
      </c>
      <c r="M18" s="136">
        <v>50</v>
      </c>
      <c r="N18" s="159">
        <v>5.8616647127784291E-2</v>
      </c>
      <c r="O18" s="136">
        <v>23</v>
      </c>
      <c r="P18" s="159">
        <v>7.0336391437308868E-2</v>
      </c>
      <c r="Q18" s="136">
        <v>14</v>
      </c>
      <c r="R18" s="160">
        <v>4.7138047138047139E-2</v>
      </c>
      <c r="S18" s="135">
        <v>404</v>
      </c>
      <c r="T18" s="161">
        <v>5.7118620104623215E-2</v>
      </c>
      <c r="U18" s="84" t="s">
        <v>141</v>
      </c>
    </row>
    <row r="19" spans="2:21" ht="20.100000000000001" customHeight="1" x14ac:dyDescent="0.25">
      <c r="B19" s="113" t="s">
        <v>20</v>
      </c>
      <c r="C19" s="135">
        <v>78</v>
      </c>
      <c r="D19" s="159">
        <v>3.8442582552981767E-2</v>
      </c>
      <c r="E19" s="136">
        <v>39</v>
      </c>
      <c r="F19" s="159">
        <v>3.5071942446043163E-2</v>
      </c>
      <c r="G19" s="136">
        <v>43</v>
      </c>
      <c r="H19" s="159">
        <v>4.5358649789029537E-2</v>
      </c>
      <c r="I19" s="136">
        <v>55</v>
      </c>
      <c r="J19" s="159">
        <v>6.1659192825112105E-2</v>
      </c>
      <c r="K19" s="136">
        <v>32</v>
      </c>
      <c r="L19" s="159">
        <v>5.2032520325203252E-2</v>
      </c>
      <c r="M19" s="136">
        <v>51</v>
      </c>
      <c r="N19" s="159">
        <v>5.9788980070339975E-2</v>
      </c>
      <c r="O19" s="136">
        <v>16</v>
      </c>
      <c r="P19" s="159">
        <v>4.8929663608562692E-2</v>
      </c>
      <c r="Q19" s="136">
        <v>12</v>
      </c>
      <c r="R19" s="160">
        <v>4.0404040404040407E-2</v>
      </c>
      <c r="S19" s="135">
        <v>326</v>
      </c>
      <c r="T19" s="161">
        <v>4.6090767708186063E-2</v>
      </c>
      <c r="U19" s="84" t="s">
        <v>142</v>
      </c>
    </row>
    <row r="20" spans="2:21" ht="20.100000000000001" customHeight="1" x14ac:dyDescent="0.25">
      <c r="B20" s="113" t="s">
        <v>21</v>
      </c>
      <c r="C20" s="135">
        <v>65</v>
      </c>
      <c r="D20" s="159">
        <v>3.2035485460818136E-2</v>
      </c>
      <c r="E20" s="136">
        <v>26</v>
      </c>
      <c r="F20" s="159">
        <v>2.3381294964028777E-2</v>
      </c>
      <c r="G20" s="136">
        <v>21</v>
      </c>
      <c r="H20" s="159">
        <v>2.2151898734177215E-2</v>
      </c>
      <c r="I20" s="136">
        <v>26</v>
      </c>
      <c r="J20" s="159">
        <v>2.914798206278027E-2</v>
      </c>
      <c r="K20" s="136">
        <v>15</v>
      </c>
      <c r="L20" s="159">
        <v>2.4390243902439025E-2</v>
      </c>
      <c r="M20" s="136">
        <v>19</v>
      </c>
      <c r="N20" s="159">
        <v>2.2274325908558032E-2</v>
      </c>
      <c r="O20" s="136">
        <v>13</v>
      </c>
      <c r="P20" s="159">
        <v>3.9755351681957186E-2</v>
      </c>
      <c r="Q20" s="136">
        <v>10</v>
      </c>
      <c r="R20" s="160">
        <v>3.3670033670033669E-2</v>
      </c>
      <c r="S20" s="135">
        <v>195</v>
      </c>
      <c r="T20" s="161">
        <v>2.756963099109289E-2</v>
      </c>
      <c r="U20" s="84" t="s">
        <v>143</v>
      </c>
    </row>
    <row r="21" spans="2:21" ht="20.100000000000001" customHeight="1" x14ac:dyDescent="0.25">
      <c r="B21" s="113" t="s">
        <v>22</v>
      </c>
      <c r="C21" s="135">
        <v>127</v>
      </c>
      <c r="D21" s="159">
        <v>6.2592410054213898E-2</v>
      </c>
      <c r="E21" s="136">
        <v>44</v>
      </c>
      <c r="F21" s="159">
        <v>3.9568345323741004E-2</v>
      </c>
      <c r="G21" s="136">
        <v>51</v>
      </c>
      <c r="H21" s="159">
        <v>5.3797468354430382E-2</v>
      </c>
      <c r="I21" s="136">
        <v>41</v>
      </c>
      <c r="J21" s="159">
        <v>4.5964125560538117E-2</v>
      </c>
      <c r="K21" s="136">
        <v>29</v>
      </c>
      <c r="L21" s="159">
        <v>4.715447154471545E-2</v>
      </c>
      <c r="M21" s="136">
        <v>49</v>
      </c>
      <c r="N21" s="159">
        <v>5.7444314185228607E-2</v>
      </c>
      <c r="O21" s="136">
        <v>22</v>
      </c>
      <c r="P21" s="159">
        <v>6.7278287461773695E-2</v>
      </c>
      <c r="Q21" s="136">
        <v>15</v>
      </c>
      <c r="R21" s="160">
        <v>5.0505050505050504E-2</v>
      </c>
      <c r="S21" s="135">
        <v>378</v>
      </c>
      <c r="T21" s="161">
        <v>5.3442669305810833E-2</v>
      </c>
      <c r="U21" s="84" t="s">
        <v>144</v>
      </c>
    </row>
    <row r="22" spans="2:21" ht="20.100000000000001" customHeight="1" x14ac:dyDescent="0.25">
      <c r="B22" s="113" t="s">
        <v>23</v>
      </c>
      <c r="C22" s="135">
        <v>198</v>
      </c>
      <c r="D22" s="159">
        <v>9.7585017249876782E-2</v>
      </c>
      <c r="E22" s="136">
        <v>101</v>
      </c>
      <c r="F22" s="159">
        <v>9.0827338129496407E-2</v>
      </c>
      <c r="G22" s="136">
        <v>83</v>
      </c>
      <c r="H22" s="159">
        <v>8.7552742616033755E-2</v>
      </c>
      <c r="I22" s="136">
        <v>86</v>
      </c>
      <c r="J22" s="159">
        <v>9.641255605381166E-2</v>
      </c>
      <c r="K22" s="136">
        <v>45</v>
      </c>
      <c r="L22" s="159">
        <v>7.3170731707317069E-2</v>
      </c>
      <c r="M22" s="136">
        <v>91</v>
      </c>
      <c r="N22" s="159">
        <v>0.10668229777256741</v>
      </c>
      <c r="O22" s="136">
        <v>27</v>
      </c>
      <c r="P22" s="159">
        <v>8.2568807339449546E-2</v>
      </c>
      <c r="Q22" s="136">
        <v>27</v>
      </c>
      <c r="R22" s="160">
        <v>9.0909090909090912E-2</v>
      </c>
      <c r="S22" s="135">
        <v>658</v>
      </c>
      <c r="T22" s="161">
        <v>9.3029831754559589E-2</v>
      </c>
      <c r="U22" s="84" t="s">
        <v>145</v>
      </c>
    </row>
    <row r="23" spans="2:21" ht="20.100000000000001" customHeight="1" x14ac:dyDescent="0.25">
      <c r="B23" s="113" t="s">
        <v>24</v>
      </c>
      <c r="C23" s="135">
        <v>149</v>
      </c>
      <c r="D23" s="159">
        <v>7.3435189748644658E-2</v>
      </c>
      <c r="E23" s="136">
        <v>68</v>
      </c>
      <c r="F23" s="159">
        <v>6.1151079136690649E-2</v>
      </c>
      <c r="G23" s="136">
        <v>59</v>
      </c>
      <c r="H23" s="159">
        <v>6.2236286919831227E-2</v>
      </c>
      <c r="I23" s="136">
        <v>54</v>
      </c>
      <c r="J23" s="159">
        <v>6.0538116591928252E-2</v>
      </c>
      <c r="K23" s="136">
        <v>42</v>
      </c>
      <c r="L23" s="159">
        <v>6.8292682926829273E-2</v>
      </c>
      <c r="M23" s="136">
        <v>56</v>
      </c>
      <c r="N23" s="159">
        <v>6.5650644783118411E-2</v>
      </c>
      <c r="O23" s="136">
        <v>24</v>
      </c>
      <c r="P23" s="159">
        <v>7.3394495412844041E-2</v>
      </c>
      <c r="Q23" s="136">
        <v>19</v>
      </c>
      <c r="R23" s="160">
        <v>6.3973063973063973E-2</v>
      </c>
      <c r="S23" s="135">
        <v>471</v>
      </c>
      <c r="T23" s="161">
        <v>6.6591262547716676E-2</v>
      </c>
      <c r="U23" s="84" t="s">
        <v>146</v>
      </c>
    </row>
    <row r="24" spans="2:21" ht="20.100000000000001" customHeight="1" x14ac:dyDescent="0.25">
      <c r="B24" s="113" t="s">
        <v>25</v>
      </c>
      <c r="C24" s="135">
        <v>69</v>
      </c>
      <c r="D24" s="159">
        <v>3.4006899950714639E-2</v>
      </c>
      <c r="E24" s="136">
        <v>35</v>
      </c>
      <c r="F24" s="159">
        <v>3.1474820143884891E-2</v>
      </c>
      <c r="G24" s="136">
        <v>30</v>
      </c>
      <c r="H24" s="159">
        <v>3.1645569620253167E-2</v>
      </c>
      <c r="I24" s="136">
        <v>35</v>
      </c>
      <c r="J24" s="159">
        <v>3.923766816143498E-2</v>
      </c>
      <c r="K24" s="136">
        <v>21</v>
      </c>
      <c r="L24" s="159">
        <v>3.4146341463414637E-2</v>
      </c>
      <c r="M24" s="136">
        <v>39</v>
      </c>
      <c r="N24" s="159">
        <v>4.5720984759671748E-2</v>
      </c>
      <c r="O24" s="136">
        <v>9</v>
      </c>
      <c r="P24" s="159">
        <v>2.7522935779816515E-2</v>
      </c>
      <c r="Q24" s="136">
        <v>10</v>
      </c>
      <c r="R24" s="160">
        <v>3.3670033670033669E-2</v>
      </c>
      <c r="S24" s="135">
        <v>248</v>
      </c>
      <c r="T24" s="161">
        <v>3.5062915311748905E-2</v>
      </c>
      <c r="U24" s="84" t="s">
        <v>147</v>
      </c>
    </row>
    <row r="25" spans="2:21" ht="20.100000000000001" customHeight="1" x14ac:dyDescent="0.25">
      <c r="B25" s="113" t="s">
        <v>26</v>
      </c>
      <c r="C25" s="135">
        <v>28</v>
      </c>
      <c r="D25" s="159">
        <v>1.3799901429275506E-2</v>
      </c>
      <c r="E25" s="136">
        <v>7</v>
      </c>
      <c r="F25" s="159">
        <v>6.2949640287769783E-3</v>
      </c>
      <c r="G25" s="136">
        <v>14</v>
      </c>
      <c r="H25" s="159">
        <v>1.4767932489451477E-2</v>
      </c>
      <c r="I25" s="136">
        <v>16</v>
      </c>
      <c r="J25" s="159">
        <v>1.7937219730941704E-2</v>
      </c>
      <c r="K25" s="136">
        <v>15</v>
      </c>
      <c r="L25" s="159">
        <v>2.4390243902439025E-2</v>
      </c>
      <c r="M25" s="136">
        <v>17</v>
      </c>
      <c r="N25" s="159">
        <v>1.992966002344666E-2</v>
      </c>
      <c r="O25" s="136">
        <v>7</v>
      </c>
      <c r="P25" s="159">
        <v>2.1406727828746176E-2</v>
      </c>
      <c r="Q25" s="136">
        <v>1</v>
      </c>
      <c r="R25" s="160">
        <v>3.3670033670033669E-3</v>
      </c>
      <c r="S25" s="135">
        <v>105</v>
      </c>
      <c r="T25" s="161">
        <v>1.4845185918280787E-2</v>
      </c>
      <c r="U25" s="84" t="s">
        <v>148</v>
      </c>
    </row>
    <row r="26" spans="2:21" ht="20.100000000000001" customHeight="1" x14ac:dyDescent="0.25">
      <c r="B26" s="113" t="s">
        <v>27</v>
      </c>
      <c r="C26" s="135">
        <v>25</v>
      </c>
      <c r="D26" s="159">
        <v>1.232134056185313E-2</v>
      </c>
      <c r="E26" s="136">
        <v>15</v>
      </c>
      <c r="F26" s="159">
        <v>1.3489208633093525E-2</v>
      </c>
      <c r="G26" s="136">
        <v>11</v>
      </c>
      <c r="H26" s="159">
        <v>1.1603375527426161E-2</v>
      </c>
      <c r="I26" s="136">
        <v>9</v>
      </c>
      <c r="J26" s="159">
        <v>1.0089686098654708E-2</v>
      </c>
      <c r="K26" s="136">
        <v>10</v>
      </c>
      <c r="L26" s="159">
        <v>1.6260162601626018E-2</v>
      </c>
      <c r="M26" s="136">
        <v>9</v>
      </c>
      <c r="N26" s="159">
        <v>1.0550996483001172E-2</v>
      </c>
      <c r="O26" s="136">
        <v>1</v>
      </c>
      <c r="P26" s="159">
        <v>3.0581039755351682E-3</v>
      </c>
      <c r="Q26" s="136">
        <v>6</v>
      </c>
      <c r="R26" s="160">
        <v>2.0202020202020204E-2</v>
      </c>
      <c r="S26" s="135">
        <v>86</v>
      </c>
      <c r="T26" s="161">
        <v>1.215891418068712E-2</v>
      </c>
      <c r="U26" s="84" t="s">
        <v>149</v>
      </c>
    </row>
    <row r="27" spans="2:21" ht="20.100000000000001" customHeight="1" x14ac:dyDescent="0.25">
      <c r="B27" s="113" t="s">
        <v>28</v>
      </c>
      <c r="C27" s="135">
        <v>12</v>
      </c>
      <c r="D27" s="159">
        <v>5.9142434696895022E-3</v>
      </c>
      <c r="E27" s="136">
        <v>7</v>
      </c>
      <c r="F27" s="159">
        <v>6.2949640287769783E-3</v>
      </c>
      <c r="G27" s="136">
        <v>17</v>
      </c>
      <c r="H27" s="159">
        <v>1.7932489451476793E-2</v>
      </c>
      <c r="I27" s="136">
        <v>9</v>
      </c>
      <c r="J27" s="159">
        <v>1.0089686098654708E-2</v>
      </c>
      <c r="K27" s="136">
        <v>7</v>
      </c>
      <c r="L27" s="159">
        <v>1.1382113821138212E-2</v>
      </c>
      <c r="M27" s="136">
        <v>9</v>
      </c>
      <c r="N27" s="159">
        <v>1.0550996483001172E-2</v>
      </c>
      <c r="O27" s="136">
        <v>1</v>
      </c>
      <c r="P27" s="159">
        <v>3.0581039755351682E-3</v>
      </c>
      <c r="Q27" s="136">
        <v>5</v>
      </c>
      <c r="R27" s="160">
        <v>1.6835016835016835E-2</v>
      </c>
      <c r="S27" s="135">
        <v>67</v>
      </c>
      <c r="T27" s="161">
        <v>9.4726424430934542E-3</v>
      </c>
      <c r="U27" s="84" t="s">
        <v>150</v>
      </c>
    </row>
    <row r="28" spans="2:21" ht="20.100000000000001" customHeight="1" x14ac:dyDescent="0.25">
      <c r="B28" s="113" t="s">
        <v>29</v>
      </c>
      <c r="C28" s="135">
        <v>9</v>
      </c>
      <c r="D28" s="159">
        <v>4.4356826022671266E-3</v>
      </c>
      <c r="E28" s="136">
        <v>6</v>
      </c>
      <c r="F28" s="159">
        <v>5.3956834532374104E-3</v>
      </c>
      <c r="G28" s="136">
        <v>14</v>
      </c>
      <c r="H28" s="159">
        <v>1.4767932489451477E-2</v>
      </c>
      <c r="I28" s="136">
        <v>13</v>
      </c>
      <c r="J28" s="159">
        <v>1.4573991031390135E-2</v>
      </c>
      <c r="K28" s="136">
        <v>6</v>
      </c>
      <c r="L28" s="159">
        <v>9.7560975609756097E-3</v>
      </c>
      <c r="M28" s="136">
        <v>3</v>
      </c>
      <c r="N28" s="159">
        <v>3.5169988276670576E-3</v>
      </c>
      <c r="O28" s="136">
        <v>2</v>
      </c>
      <c r="P28" s="159">
        <v>6.1162079510703364E-3</v>
      </c>
      <c r="Q28" s="136">
        <v>3</v>
      </c>
      <c r="R28" s="160">
        <v>1.0101010101010102E-2</v>
      </c>
      <c r="S28" s="135">
        <v>56</v>
      </c>
      <c r="T28" s="161">
        <v>7.9174324897497532E-3</v>
      </c>
      <c r="U28" s="84" t="s">
        <v>151</v>
      </c>
    </row>
    <row r="29" spans="2:21" ht="20.100000000000001" customHeight="1" x14ac:dyDescent="0.25">
      <c r="B29" s="113" t="s">
        <v>30</v>
      </c>
      <c r="C29" s="135">
        <v>2</v>
      </c>
      <c r="D29" s="159">
        <v>9.8570724494825043E-4</v>
      </c>
      <c r="E29" s="136">
        <v>2</v>
      </c>
      <c r="F29" s="159">
        <v>1.7985611510791368E-3</v>
      </c>
      <c r="G29" s="136">
        <v>1</v>
      </c>
      <c r="H29" s="159">
        <v>1.0548523206751054E-3</v>
      </c>
      <c r="I29" s="136">
        <v>1</v>
      </c>
      <c r="J29" s="159">
        <v>1.1210762331838565E-3</v>
      </c>
      <c r="K29" s="136">
        <v>3</v>
      </c>
      <c r="L29" s="159">
        <v>4.8780487804878049E-3</v>
      </c>
      <c r="M29" s="136">
        <v>5</v>
      </c>
      <c r="N29" s="159">
        <v>5.8616647127784291E-3</v>
      </c>
      <c r="O29" s="136">
        <v>0</v>
      </c>
      <c r="P29" s="159">
        <v>0</v>
      </c>
      <c r="Q29" s="136">
        <v>1</v>
      </c>
      <c r="R29" s="160">
        <v>3.3670033670033669E-3</v>
      </c>
      <c r="S29" s="135">
        <v>15</v>
      </c>
      <c r="T29" s="161">
        <v>2.1207408454686836E-3</v>
      </c>
      <c r="U29" s="84" t="s">
        <v>152</v>
      </c>
    </row>
    <row r="30" spans="2:21" ht="20.100000000000001" customHeight="1" thickBot="1" x14ac:dyDescent="0.3">
      <c r="B30" s="113" t="s">
        <v>31</v>
      </c>
      <c r="C30" s="135">
        <v>24</v>
      </c>
      <c r="D30" s="159">
        <v>1.1828486939379004E-2</v>
      </c>
      <c r="E30" s="136">
        <v>5</v>
      </c>
      <c r="F30" s="159">
        <v>4.4964028776978415E-3</v>
      </c>
      <c r="G30" s="136">
        <v>10</v>
      </c>
      <c r="H30" s="159">
        <v>1.0548523206751054E-2</v>
      </c>
      <c r="I30" s="136">
        <v>6</v>
      </c>
      <c r="J30" s="159">
        <v>6.7264573991031393E-3</v>
      </c>
      <c r="K30" s="136">
        <v>5</v>
      </c>
      <c r="L30" s="159">
        <v>8.130081300813009E-3</v>
      </c>
      <c r="M30" s="136">
        <v>4</v>
      </c>
      <c r="N30" s="159">
        <v>4.6893317702227429E-3</v>
      </c>
      <c r="O30" s="136">
        <v>1</v>
      </c>
      <c r="P30" s="159">
        <v>3.0581039755351682E-3</v>
      </c>
      <c r="Q30" s="136">
        <v>1</v>
      </c>
      <c r="R30" s="160">
        <v>3.3670033670033669E-3</v>
      </c>
      <c r="S30" s="135">
        <v>56</v>
      </c>
      <c r="T30" s="161">
        <v>7.9174324897497532E-3</v>
      </c>
      <c r="U30" s="84" t="s">
        <v>31</v>
      </c>
    </row>
    <row r="31" spans="2:21" ht="20.100000000000001" customHeight="1" thickTop="1" thickBot="1" x14ac:dyDescent="0.3">
      <c r="B31" s="128" t="s">
        <v>32</v>
      </c>
      <c r="C31" s="143">
        <v>2029</v>
      </c>
      <c r="D31" s="162">
        <v>0.99999999999999989</v>
      </c>
      <c r="E31" s="144">
        <v>1112</v>
      </c>
      <c r="F31" s="162">
        <v>0.99999999999999967</v>
      </c>
      <c r="G31" s="144">
        <v>948</v>
      </c>
      <c r="H31" s="162">
        <v>1.0000000000000002</v>
      </c>
      <c r="I31" s="144">
        <v>892</v>
      </c>
      <c r="J31" s="162">
        <v>0.99999999999999989</v>
      </c>
      <c r="K31" s="144">
        <v>615</v>
      </c>
      <c r="L31" s="162">
        <v>1</v>
      </c>
      <c r="M31" s="144">
        <v>853</v>
      </c>
      <c r="N31" s="162">
        <v>1</v>
      </c>
      <c r="O31" s="144">
        <v>327</v>
      </c>
      <c r="P31" s="162">
        <v>1</v>
      </c>
      <c r="Q31" s="144">
        <v>297</v>
      </c>
      <c r="R31" s="157">
        <v>1</v>
      </c>
      <c r="S31" s="143">
        <v>7073</v>
      </c>
      <c r="T31" s="163">
        <v>0.99999999999999989</v>
      </c>
      <c r="U31" s="84" t="s">
        <v>54</v>
      </c>
    </row>
    <row r="32" spans="2:21" ht="16.5" thickTop="1" thickBot="1" x14ac:dyDescent="0.3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2:20" ht="15.75" thickTop="1" x14ac:dyDescent="0.25">
      <c r="B33" s="164" t="s">
        <v>36</v>
      </c>
      <c r="C33" s="165"/>
      <c r="D33" s="165"/>
      <c r="E33" s="126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9"/>
      <c r="R33" s="95"/>
      <c r="S33" s="99"/>
      <c r="T33" s="95"/>
    </row>
    <row r="34" spans="2:20" ht="15.75" thickBot="1" x14ac:dyDescent="0.3">
      <c r="B34" s="166" t="s">
        <v>55</v>
      </c>
      <c r="C34" s="167"/>
      <c r="D34" s="167"/>
      <c r="E34" s="127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2:20" ht="15.75" thickTop="1" x14ac:dyDescent="0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</sheetData>
  <mergeCells count="12">
    <mergeCell ref="M4:N4"/>
    <mergeCell ref="O4:P4"/>
    <mergeCell ref="Q4:R4"/>
    <mergeCell ref="B2:T2"/>
    <mergeCell ref="B3:B5"/>
    <mergeCell ref="C4:D4"/>
    <mergeCell ref="E4:F4"/>
    <mergeCell ref="G4:H4"/>
    <mergeCell ref="I4:J4"/>
    <mergeCell ref="K4:L4"/>
    <mergeCell ref="C3:R3"/>
    <mergeCell ref="S3:T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ColWidth="9.140625" defaultRowHeight="15" x14ac:dyDescent="0.25"/>
  <cols>
    <col min="1" max="1" width="10.7109375" style="63" customWidth="1"/>
    <col min="2" max="21" width="10.28515625" style="63" customWidth="1"/>
    <col min="22" max="16384" width="9.140625" style="63"/>
  </cols>
  <sheetData>
    <row r="1" spans="1:22" ht="25.15" customHeight="1" thickTop="1" thickBot="1" x14ac:dyDescent="0.3">
      <c r="A1" s="359" t="s">
        <v>124</v>
      </c>
      <c r="B1" s="360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2" ht="25.15" customHeight="1" thickTop="1" thickBot="1" x14ac:dyDescent="0.3">
      <c r="A2" s="364" t="s">
        <v>4</v>
      </c>
      <c r="B2" s="367" t="s">
        <v>56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9"/>
    </row>
    <row r="3" spans="1:22" ht="25.15" customHeight="1" x14ac:dyDescent="0.25">
      <c r="A3" s="365"/>
      <c r="B3" s="370">
        <v>0</v>
      </c>
      <c r="C3" s="371"/>
      <c r="D3" s="372" t="s">
        <v>57</v>
      </c>
      <c r="E3" s="373"/>
      <c r="F3" s="374" t="s">
        <v>58</v>
      </c>
      <c r="G3" s="371"/>
      <c r="H3" s="372" t="s">
        <v>59</v>
      </c>
      <c r="I3" s="373"/>
      <c r="J3" s="374" t="s">
        <v>60</v>
      </c>
      <c r="K3" s="371"/>
      <c r="L3" s="372" t="s">
        <v>61</v>
      </c>
      <c r="M3" s="373"/>
      <c r="N3" s="374" t="s">
        <v>62</v>
      </c>
      <c r="O3" s="371"/>
      <c r="P3" s="372" t="s">
        <v>63</v>
      </c>
      <c r="Q3" s="373"/>
      <c r="R3" s="372" t="s">
        <v>35</v>
      </c>
      <c r="S3" s="373"/>
      <c r="T3" s="372" t="s">
        <v>54</v>
      </c>
      <c r="U3" s="373"/>
    </row>
    <row r="4" spans="1:22" ht="25.15" customHeight="1" thickBot="1" x14ac:dyDescent="0.3">
      <c r="A4" s="366"/>
      <c r="B4" s="9" t="s">
        <v>5</v>
      </c>
      <c r="C4" s="10" t="s">
        <v>6</v>
      </c>
      <c r="D4" s="9" t="s">
        <v>5</v>
      </c>
      <c r="E4" s="11" t="s">
        <v>6</v>
      </c>
      <c r="F4" s="12" t="s">
        <v>5</v>
      </c>
      <c r="G4" s="10" t="s">
        <v>6</v>
      </c>
      <c r="H4" s="9" t="s">
        <v>5</v>
      </c>
      <c r="I4" s="11" t="s">
        <v>6</v>
      </c>
      <c r="J4" s="12" t="s">
        <v>5</v>
      </c>
      <c r="K4" s="10" t="s">
        <v>6</v>
      </c>
      <c r="L4" s="9" t="s">
        <v>5</v>
      </c>
      <c r="M4" s="11" t="s">
        <v>6</v>
      </c>
      <c r="N4" s="12" t="s">
        <v>5</v>
      </c>
      <c r="O4" s="10" t="s">
        <v>6</v>
      </c>
      <c r="P4" s="9" t="s">
        <v>5</v>
      </c>
      <c r="Q4" s="11" t="s">
        <v>6</v>
      </c>
      <c r="R4" s="9" t="s">
        <v>5</v>
      </c>
      <c r="S4" s="11" t="s">
        <v>6</v>
      </c>
      <c r="T4" s="9" t="s">
        <v>5</v>
      </c>
      <c r="U4" s="11" t="s">
        <v>6</v>
      </c>
    </row>
    <row r="5" spans="1:22" x14ac:dyDescent="0.25">
      <c r="A5" s="13" t="s">
        <v>7</v>
      </c>
      <c r="B5" s="24">
        <f>VLOOKUP(V5,[1]Sheet1!$A$217:$U$242,2,FALSE)</f>
        <v>15</v>
      </c>
      <c r="C5" s="14">
        <f>VLOOKUP(V5,[1]Sheet1!$A$217:$U$242,3,FALSE)/100</f>
        <v>2.1207408454686836E-3</v>
      </c>
      <c r="D5" s="24">
        <f>VLOOKUP(V5,[1]Sheet1!$A$217:$U$242,4,FALSE)</f>
        <v>15</v>
      </c>
      <c r="E5" s="15">
        <f>VLOOKUP(V5,[1]Sheet1!$A$217:$U$242,5,FALSE)/100</f>
        <v>2.1207408454686836E-3</v>
      </c>
      <c r="F5" s="26">
        <f>VLOOKUP(V5,[1]Sheet1!$A$217:$U$242,6,FALSE)</f>
        <v>0</v>
      </c>
      <c r="G5" s="14">
        <f>VLOOKUP(V5,[1]Sheet1!$A$217:$U$242,7,FALSE)/100</f>
        <v>0</v>
      </c>
      <c r="H5" s="24">
        <f>VLOOKUP(V5,[1]Sheet1!$A$217:$U$242,8,FALSE)</f>
        <v>0</v>
      </c>
      <c r="I5" s="15">
        <f>VLOOKUP(V5,[1]Sheet1!$A$217:$U$242,9,FALSE)/100</f>
        <v>0</v>
      </c>
      <c r="J5" s="26">
        <f>VLOOKUP(V5,[1]Sheet1!$A$217:$U$242,10,FALSE)</f>
        <v>0</v>
      </c>
      <c r="K5" s="14">
        <f>VLOOKUP(V5,[1]Sheet1!$A$217:$U$242,11,FALSE)/100</f>
        <v>0</v>
      </c>
      <c r="L5" s="24">
        <f>VLOOKUP(V5,[1]Sheet1!$A$217:$U$242,12,FALSE)</f>
        <v>0</v>
      </c>
      <c r="M5" s="15">
        <f>VLOOKUP(V5,[1]Sheet1!$A$217:$U$242,13,FALSE)/100</f>
        <v>0</v>
      </c>
      <c r="N5" s="24">
        <f>VLOOKUP(V5,[1]Sheet1!$A$217:$U$242,14,FALSE)</f>
        <v>0</v>
      </c>
      <c r="O5" s="15">
        <f>VLOOKUP(V5,[1]Sheet1!$A$217:$U$242,15,FALSE)/100</f>
        <v>0</v>
      </c>
      <c r="P5" s="26">
        <f>VLOOKUP(V5,[1]Sheet1!$A$217:$U$242,16,FALSE)</f>
        <v>0</v>
      </c>
      <c r="Q5" s="15">
        <f>VLOOKUP(V5,[1]Sheet1!$A$217:$U$242,17,FALSE)/100</f>
        <v>0</v>
      </c>
      <c r="R5" s="26">
        <f>VLOOKUP(V5,[1]Sheet1!$A$217:$U$242,18,FALSE)</f>
        <v>0</v>
      </c>
      <c r="S5" s="15">
        <f>VLOOKUP(V5,[1]Sheet1!$A$217:$U$242,19,FALSE)/100</f>
        <v>0</v>
      </c>
      <c r="T5" s="26">
        <f>VLOOKUP(V5,[1]Sheet1!$A$217:$U$242,20,FALSE)</f>
        <v>0</v>
      </c>
      <c r="U5" s="15">
        <f>VLOOKUP(V5,[1]Sheet1!$A$217:$U$242,21,FALSE)/100</f>
        <v>0</v>
      </c>
      <c r="V5" s="67" t="s">
        <v>129</v>
      </c>
    </row>
    <row r="6" spans="1:22" x14ac:dyDescent="0.25">
      <c r="A6" s="16" t="s">
        <v>8</v>
      </c>
      <c r="B6" s="22">
        <f>VLOOKUP(V6,[1]Sheet1!$A$217:$U$242,2,FALSE)</f>
        <v>9</v>
      </c>
      <c r="C6" s="14">
        <f>VLOOKUP(V6,[1]Sheet1!$A$217:$U$242,3,FALSE)/100</f>
        <v>1.2724445072812103E-3</v>
      </c>
      <c r="D6" s="22">
        <f>VLOOKUP(V6,[1]Sheet1!$A$217:$U$242,4,FALSE)</f>
        <v>9</v>
      </c>
      <c r="E6" s="15">
        <f>VLOOKUP(V6,[1]Sheet1!$A$217:$U$242,5,FALSE)/100</f>
        <v>1.2724445072812103E-3</v>
      </c>
      <c r="F6" s="27">
        <f>VLOOKUP(V6,[1]Sheet1!$A$217:$U$242,6,FALSE)</f>
        <v>0</v>
      </c>
      <c r="G6" s="14">
        <f>VLOOKUP(V6,[1]Sheet1!$A$217:$U$242,7,FALSE)/100</f>
        <v>0</v>
      </c>
      <c r="H6" s="22">
        <f>VLOOKUP(V6,[1]Sheet1!$A$217:$U$242,8,FALSE)</f>
        <v>0</v>
      </c>
      <c r="I6" s="15">
        <f>VLOOKUP(V6,[1]Sheet1!$A$217:$U$242,9,FALSE)/100</f>
        <v>0</v>
      </c>
      <c r="J6" s="27">
        <f>VLOOKUP(V6,[1]Sheet1!$A$217:$U$242,10,FALSE)</f>
        <v>0</v>
      </c>
      <c r="K6" s="14">
        <f>VLOOKUP(V6,[1]Sheet1!$A$217:$U$242,11,FALSE)/100</f>
        <v>0</v>
      </c>
      <c r="L6" s="22">
        <f>VLOOKUP(V6,[1]Sheet1!$A$217:$U$242,12,FALSE)</f>
        <v>0</v>
      </c>
      <c r="M6" s="15">
        <f>VLOOKUP(V6,[1]Sheet1!$A$217:$U$242,13,FALSE)/100</f>
        <v>0</v>
      </c>
      <c r="N6" s="22">
        <f>VLOOKUP(V6,[1]Sheet1!$A$217:$U$242,14,FALSE)</f>
        <v>0</v>
      </c>
      <c r="O6" s="15">
        <f>VLOOKUP(V6,[1]Sheet1!$A$217:$U$242,15,FALSE)/100</f>
        <v>0</v>
      </c>
      <c r="P6" s="27">
        <f>VLOOKUP(V6,[1]Sheet1!$A$217:$U$242,16,FALSE)</f>
        <v>0</v>
      </c>
      <c r="Q6" s="15">
        <f>VLOOKUP(V6,[1]Sheet1!$A$217:$U$242,17,FALSE)/100</f>
        <v>0</v>
      </c>
      <c r="R6" s="27">
        <f>VLOOKUP(V6,[1]Sheet1!$A$217:$U$242,18,FALSE)</f>
        <v>0</v>
      </c>
      <c r="S6" s="15">
        <f>VLOOKUP(V6,[1]Sheet1!$A$217:$U$242,19,FALSE)/100</f>
        <v>0</v>
      </c>
      <c r="T6" s="27">
        <f>VLOOKUP(V6,[1]Sheet1!$A$217:$U$242,20,FALSE)</f>
        <v>0</v>
      </c>
      <c r="U6" s="15">
        <f>VLOOKUP(V6,[1]Sheet1!$A$217:$U$242,21,FALSE)/100</f>
        <v>0</v>
      </c>
      <c r="V6" s="67" t="s">
        <v>130</v>
      </c>
    </row>
    <row r="7" spans="1:22" x14ac:dyDescent="0.25">
      <c r="A7" s="16" t="s">
        <v>9</v>
      </c>
      <c r="B7" s="22">
        <f>VLOOKUP(V7,[1]Sheet1!$A$217:$U$242,2,FALSE)</f>
        <v>1</v>
      </c>
      <c r="C7" s="14">
        <f>VLOOKUP(V7,[1]Sheet1!$A$217:$U$242,3,FALSE)/100</f>
        <v>1.4138272303124559E-4</v>
      </c>
      <c r="D7" s="22">
        <f>VLOOKUP(V7,[1]Sheet1!$A$217:$U$242,4,FALSE)</f>
        <v>1</v>
      </c>
      <c r="E7" s="15">
        <f>VLOOKUP(V7,[1]Sheet1!$A$217:$U$242,5,FALSE)/100</f>
        <v>1.4138272303124559E-4</v>
      </c>
      <c r="F7" s="27">
        <f>VLOOKUP(V7,[1]Sheet1!$A$217:$U$242,6,FALSE)</f>
        <v>0</v>
      </c>
      <c r="G7" s="14">
        <f>VLOOKUP(V7,[1]Sheet1!$A$217:$U$242,7,FALSE)/100</f>
        <v>0</v>
      </c>
      <c r="H7" s="22">
        <f>VLOOKUP(V7,[1]Sheet1!$A$217:$U$242,8,FALSE)</f>
        <v>0</v>
      </c>
      <c r="I7" s="15">
        <f>VLOOKUP(V7,[1]Sheet1!$A$217:$U$242,9,FALSE)/100</f>
        <v>0</v>
      </c>
      <c r="J7" s="27">
        <f>VLOOKUP(V7,[1]Sheet1!$A$217:$U$242,10,FALSE)</f>
        <v>0</v>
      </c>
      <c r="K7" s="14">
        <f>VLOOKUP(V7,[1]Sheet1!$A$217:$U$242,11,FALSE)/100</f>
        <v>0</v>
      </c>
      <c r="L7" s="22">
        <f>VLOOKUP(V7,[1]Sheet1!$A$217:$U$242,12,FALSE)</f>
        <v>0</v>
      </c>
      <c r="M7" s="15">
        <f>VLOOKUP(V7,[1]Sheet1!$A$217:$U$242,13,FALSE)/100</f>
        <v>0</v>
      </c>
      <c r="N7" s="22">
        <f>VLOOKUP(V7,[1]Sheet1!$A$217:$U$242,14,FALSE)</f>
        <v>0</v>
      </c>
      <c r="O7" s="15">
        <f>VLOOKUP(V7,[1]Sheet1!$A$217:$U$242,15,FALSE)/100</f>
        <v>0</v>
      </c>
      <c r="P7" s="27">
        <f>VLOOKUP(V7,[1]Sheet1!$A$217:$U$242,16,FALSE)</f>
        <v>0</v>
      </c>
      <c r="Q7" s="15">
        <f>VLOOKUP(V7,[1]Sheet1!$A$217:$U$242,17,FALSE)/100</f>
        <v>0</v>
      </c>
      <c r="R7" s="27">
        <f>VLOOKUP(V7,[1]Sheet1!$A$217:$U$242,18,FALSE)</f>
        <v>0</v>
      </c>
      <c r="S7" s="15">
        <f>VLOOKUP(V7,[1]Sheet1!$A$217:$U$242,19,FALSE)/100</f>
        <v>0</v>
      </c>
      <c r="T7" s="27">
        <f>VLOOKUP(V7,[1]Sheet1!$A$217:$U$242,20,FALSE)</f>
        <v>0</v>
      </c>
      <c r="U7" s="15">
        <f>VLOOKUP(V7,[1]Sheet1!$A$217:$U$242,21,FALSE)/100</f>
        <v>0</v>
      </c>
      <c r="V7" s="67" t="s">
        <v>131</v>
      </c>
    </row>
    <row r="8" spans="1:22" x14ac:dyDescent="0.25">
      <c r="A8" s="16" t="s">
        <v>10</v>
      </c>
      <c r="B8" s="22">
        <f>VLOOKUP(V8,[1]Sheet1!$A$217:$U$242,2,FALSE)</f>
        <v>12</v>
      </c>
      <c r="C8" s="14">
        <f>VLOOKUP(V8,[1]Sheet1!$A$217:$U$242,3,FALSE)/100</f>
        <v>1.696592676374947E-3</v>
      </c>
      <c r="D8" s="22">
        <f>VLOOKUP(V8,[1]Sheet1!$A$217:$U$242,4,FALSE)</f>
        <v>12</v>
      </c>
      <c r="E8" s="15">
        <f>VLOOKUP(V8,[1]Sheet1!$A$217:$U$242,5,FALSE)/100</f>
        <v>1.696592676374947E-3</v>
      </c>
      <c r="F8" s="27">
        <f>VLOOKUP(V8,[1]Sheet1!$A$217:$U$242,6,FALSE)</f>
        <v>0</v>
      </c>
      <c r="G8" s="14">
        <f>VLOOKUP(V8,[1]Sheet1!$A$217:$U$242,7,FALSE)/100</f>
        <v>0</v>
      </c>
      <c r="H8" s="22">
        <f>VLOOKUP(V8,[1]Sheet1!$A$217:$U$242,8,FALSE)</f>
        <v>0</v>
      </c>
      <c r="I8" s="15">
        <f>VLOOKUP(V8,[1]Sheet1!$A$217:$U$242,9,FALSE)/100</f>
        <v>0</v>
      </c>
      <c r="J8" s="27">
        <f>VLOOKUP(V8,[1]Sheet1!$A$217:$U$242,10,FALSE)</f>
        <v>0</v>
      </c>
      <c r="K8" s="14">
        <f>VLOOKUP(V8,[1]Sheet1!$A$217:$U$242,11,FALSE)/100</f>
        <v>0</v>
      </c>
      <c r="L8" s="22">
        <f>VLOOKUP(V8,[1]Sheet1!$A$217:$U$242,12,FALSE)</f>
        <v>0</v>
      </c>
      <c r="M8" s="15">
        <f>VLOOKUP(V8,[1]Sheet1!$A$217:$U$242,13,FALSE)/100</f>
        <v>0</v>
      </c>
      <c r="N8" s="22">
        <f>VLOOKUP(V8,[1]Sheet1!$A$217:$U$242,14,FALSE)</f>
        <v>0</v>
      </c>
      <c r="O8" s="15">
        <f>VLOOKUP(V8,[1]Sheet1!$A$217:$U$242,15,FALSE)/100</f>
        <v>0</v>
      </c>
      <c r="P8" s="27">
        <f>VLOOKUP(V8,[1]Sheet1!$A$217:$U$242,16,FALSE)</f>
        <v>0</v>
      </c>
      <c r="Q8" s="15">
        <f>VLOOKUP(V8,[1]Sheet1!$A$217:$U$242,17,FALSE)/100</f>
        <v>0</v>
      </c>
      <c r="R8" s="27">
        <f>VLOOKUP(V8,[1]Sheet1!$A$217:$U$242,18,FALSE)</f>
        <v>0</v>
      </c>
      <c r="S8" s="15">
        <f>VLOOKUP(V8,[1]Sheet1!$A$217:$U$242,19,FALSE)/100</f>
        <v>0</v>
      </c>
      <c r="T8" s="27">
        <f>VLOOKUP(V8,[1]Sheet1!$A$217:$U$242,20,FALSE)</f>
        <v>0</v>
      </c>
      <c r="U8" s="15">
        <f>VLOOKUP(V8,[1]Sheet1!$A$217:$U$242,21,FALSE)/100</f>
        <v>0</v>
      </c>
      <c r="V8" s="67" t="s">
        <v>132</v>
      </c>
    </row>
    <row r="9" spans="1:22" x14ac:dyDescent="0.25">
      <c r="A9" s="16" t="s">
        <v>11</v>
      </c>
      <c r="B9" s="22">
        <f>VLOOKUP(V9,[1]Sheet1!$A$217:$U$242,2,FALSE)</f>
        <v>25</v>
      </c>
      <c r="C9" s="14">
        <f>VLOOKUP(V9,[1]Sheet1!$A$217:$U$242,3,FALSE)/100</f>
        <v>3.5345680757811397E-3</v>
      </c>
      <c r="D9" s="22">
        <f>VLOOKUP(V9,[1]Sheet1!$A$217:$U$242,4,FALSE)</f>
        <v>25</v>
      </c>
      <c r="E9" s="15">
        <f>VLOOKUP(V9,[1]Sheet1!$A$217:$U$242,5,FALSE)/100</f>
        <v>3.5345680757811397E-3</v>
      </c>
      <c r="F9" s="27">
        <f>VLOOKUP(V9,[1]Sheet1!$A$217:$U$242,6,FALSE)</f>
        <v>0</v>
      </c>
      <c r="G9" s="14">
        <f>VLOOKUP(V9,[1]Sheet1!$A$217:$U$242,7,FALSE)/100</f>
        <v>0</v>
      </c>
      <c r="H9" s="22">
        <f>VLOOKUP(V9,[1]Sheet1!$A$217:$U$242,8,FALSE)</f>
        <v>0</v>
      </c>
      <c r="I9" s="15">
        <f>VLOOKUP(V9,[1]Sheet1!$A$217:$U$242,9,FALSE)/100</f>
        <v>0</v>
      </c>
      <c r="J9" s="27">
        <f>VLOOKUP(V9,[1]Sheet1!$A$217:$U$242,10,FALSE)</f>
        <v>0</v>
      </c>
      <c r="K9" s="14">
        <f>VLOOKUP(V9,[1]Sheet1!$A$217:$U$242,11,FALSE)/100</f>
        <v>0</v>
      </c>
      <c r="L9" s="22">
        <f>VLOOKUP(V9,[1]Sheet1!$A$217:$U$242,12,FALSE)</f>
        <v>0</v>
      </c>
      <c r="M9" s="15">
        <f>VLOOKUP(V9,[1]Sheet1!$A$217:$U$242,13,FALSE)/100</f>
        <v>0</v>
      </c>
      <c r="N9" s="22">
        <f>VLOOKUP(V9,[1]Sheet1!$A$217:$U$242,14,FALSE)</f>
        <v>0</v>
      </c>
      <c r="O9" s="15">
        <f>VLOOKUP(V9,[1]Sheet1!$A$217:$U$242,15,FALSE)/100</f>
        <v>0</v>
      </c>
      <c r="P9" s="27">
        <f>VLOOKUP(V9,[1]Sheet1!$A$217:$U$242,16,FALSE)</f>
        <v>0</v>
      </c>
      <c r="Q9" s="15">
        <f>VLOOKUP(V9,[1]Sheet1!$A$217:$U$242,17,FALSE)/100</f>
        <v>0</v>
      </c>
      <c r="R9" s="27">
        <f>VLOOKUP(V9,[1]Sheet1!$A$217:$U$242,18,FALSE)</f>
        <v>0</v>
      </c>
      <c r="S9" s="15">
        <f>VLOOKUP(V9,[1]Sheet1!$A$217:$U$242,19,FALSE)/100</f>
        <v>0</v>
      </c>
      <c r="T9" s="27">
        <f>VLOOKUP(V9,[1]Sheet1!$A$217:$U$242,20,FALSE)</f>
        <v>0</v>
      </c>
      <c r="U9" s="15">
        <f>VLOOKUP(V9,[1]Sheet1!$A$217:$U$242,21,FALSE)/100</f>
        <v>0</v>
      </c>
      <c r="V9" s="67" t="s">
        <v>133</v>
      </c>
    </row>
    <row r="10" spans="1:22" x14ac:dyDescent="0.25">
      <c r="A10" s="16" t="s">
        <v>12</v>
      </c>
      <c r="B10" s="22">
        <f>VLOOKUP(V10,[1]Sheet1!$A$217:$U$242,2,FALSE)</f>
        <v>189</v>
      </c>
      <c r="C10" s="14">
        <f>VLOOKUP(V10,[1]Sheet1!$A$217:$U$242,3,FALSE)/100</f>
        <v>2.6721334652905413E-2</v>
      </c>
      <c r="D10" s="22">
        <f>VLOOKUP(V10,[1]Sheet1!$A$217:$U$242,4,FALSE)</f>
        <v>189</v>
      </c>
      <c r="E10" s="15">
        <f>VLOOKUP(V10,[1]Sheet1!$A$217:$U$242,5,FALSE)/100</f>
        <v>2.6721334652905413E-2</v>
      </c>
      <c r="F10" s="27">
        <f>VLOOKUP(V10,[1]Sheet1!$A$217:$U$242,6,FALSE)</f>
        <v>0</v>
      </c>
      <c r="G10" s="14">
        <f>VLOOKUP(V10,[1]Sheet1!$A$217:$U$242,7,FALSE)/100</f>
        <v>0</v>
      </c>
      <c r="H10" s="22">
        <f>VLOOKUP(V10,[1]Sheet1!$A$217:$U$242,8,FALSE)</f>
        <v>0</v>
      </c>
      <c r="I10" s="15">
        <f>VLOOKUP(V10,[1]Sheet1!$A$217:$U$242,9,FALSE)/100</f>
        <v>0</v>
      </c>
      <c r="J10" s="27">
        <f>VLOOKUP(V10,[1]Sheet1!$A$217:$U$242,10,FALSE)</f>
        <v>0</v>
      </c>
      <c r="K10" s="14">
        <f>VLOOKUP(V10,[1]Sheet1!$A$217:$U$242,11,FALSE)/100</f>
        <v>0</v>
      </c>
      <c r="L10" s="22">
        <f>VLOOKUP(V10,[1]Sheet1!$A$217:$U$242,12,FALSE)</f>
        <v>0</v>
      </c>
      <c r="M10" s="15">
        <f>VLOOKUP(V10,[1]Sheet1!$A$217:$U$242,13,FALSE)/100</f>
        <v>0</v>
      </c>
      <c r="N10" s="22">
        <f>VLOOKUP(V10,[1]Sheet1!$A$217:$U$242,14,FALSE)</f>
        <v>0</v>
      </c>
      <c r="O10" s="15">
        <f>VLOOKUP(V10,[1]Sheet1!$A$217:$U$242,15,FALSE)/100</f>
        <v>0</v>
      </c>
      <c r="P10" s="27">
        <f>VLOOKUP(V10,[1]Sheet1!$A$217:$U$242,16,FALSE)</f>
        <v>0</v>
      </c>
      <c r="Q10" s="15">
        <f>VLOOKUP(V10,[1]Sheet1!$A$217:$U$242,17,FALSE)/100</f>
        <v>0</v>
      </c>
      <c r="R10" s="27">
        <f>VLOOKUP(V10,[1]Sheet1!$A$217:$U$242,18,FALSE)</f>
        <v>0</v>
      </c>
      <c r="S10" s="15">
        <f>VLOOKUP(V10,[1]Sheet1!$A$217:$U$242,19,FALSE)/100</f>
        <v>0</v>
      </c>
      <c r="T10" s="27">
        <f>VLOOKUP(V10,[1]Sheet1!$A$217:$U$242,20,FALSE)</f>
        <v>0</v>
      </c>
      <c r="U10" s="15">
        <f>VLOOKUP(V10,[1]Sheet1!$A$217:$U$242,21,FALSE)/100</f>
        <v>0</v>
      </c>
      <c r="V10" s="67" t="s">
        <v>134</v>
      </c>
    </row>
    <row r="11" spans="1:22" x14ac:dyDescent="0.25">
      <c r="A11" s="16" t="s">
        <v>13</v>
      </c>
      <c r="B11" s="22">
        <f>VLOOKUP(V11,[1]Sheet1!$A$217:$U$242,2,FALSE)</f>
        <v>586</v>
      </c>
      <c r="C11" s="14">
        <f>VLOOKUP(V11,[1]Sheet1!$A$217:$U$242,3,FALSE)/100</f>
        <v>8.2850275696309914E-2</v>
      </c>
      <c r="D11" s="22">
        <f>VLOOKUP(V11,[1]Sheet1!$A$217:$U$242,4,FALSE)</f>
        <v>586</v>
      </c>
      <c r="E11" s="15">
        <f>VLOOKUP(V11,[1]Sheet1!$A$217:$U$242,5,FALSE)/100</f>
        <v>8.2850275696309914E-2</v>
      </c>
      <c r="F11" s="27">
        <f>VLOOKUP(V11,[1]Sheet1!$A$217:$U$242,6,FALSE)</f>
        <v>0</v>
      </c>
      <c r="G11" s="14">
        <f>VLOOKUP(V11,[1]Sheet1!$A$217:$U$242,7,FALSE)/100</f>
        <v>0</v>
      </c>
      <c r="H11" s="22">
        <f>VLOOKUP(V11,[1]Sheet1!$A$217:$U$242,8,FALSE)</f>
        <v>0</v>
      </c>
      <c r="I11" s="15">
        <f>VLOOKUP(V11,[1]Sheet1!$A$217:$U$242,9,FALSE)/100</f>
        <v>0</v>
      </c>
      <c r="J11" s="27">
        <f>VLOOKUP(V11,[1]Sheet1!$A$217:$U$242,10,FALSE)</f>
        <v>0</v>
      </c>
      <c r="K11" s="14">
        <f>VLOOKUP(V11,[1]Sheet1!$A$217:$U$242,11,FALSE)/100</f>
        <v>0</v>
      </c>
      <c r="L11" s="22">
        <f>VLOOKUP(V11,[1]Sheet1!$A$217:$U$242,12,FALSE)</f>
        <v>0</v>
      </c>
      <c r="M11" s="15">
        <f>VLOOKUP(V11,[1]Sheet1!$A$217:$U$242,13,FALSE)/100</f>
        <v>0</v>
      </c>
      <c r="N11" s="22">
        <f>VLOOKUP(V11,[1]Sheet1!$A$217:$U$242,14,FALSE)</f>
        <v>0</v>
      </c>
      <c r="O11" s="15">
        <f>VLOOKUP(V11,[1]Sheet1!$A$217:$U$242,15,FALSE)/100</f>
        <v>0</v>
      </c>
      <c r="P11" s="27">
        <f>VLOOKUP(V11,[1]Sheet1!$A$217:$U$242,16,FALSE)</f>
        <v>0</v>
      </c>
      <c r="Q11" s="15">
        <f>VLOOKUP(V11,[1]Sheet1!$A$217:$U$242,17,FALSE)/100</f>
        <v>0</v>
      </c>
      <c r="R11" s="27">
        <f>VLOOKUP(V11,[1]Sheet1!$A$217:$U$242,18,FALSE)</f>
        <v>0</v>
      </c>
      <c r="S11" s="15">
        <f>VLOOKUP(V11,[1]Sheet1!$A$217:$U$242,19,FALSE)/100</f>
        <v>0</v>
      </c>
      <c r="T11" s="27">
        <f>VLOOKUP(V11,[1]Sheet1!$A$217:$U$242,20,FALSE)</f>
        <v>0</v>
      </c>
      <c r="U11" s="15">
        <f>VLOOKUP(V11,[1]Sheet1!$A$217:$U$242,21,FALSE)/100</f>
        <v>0</v>
      </c>
      <c r="V11" s="67" t="s">
        <v>135</v>
      </c>
    </row>
    <row r="12" spans="1:22" x14ac:dyDescent="0.25">
      <c r="A12" s="16" t="s">
        <v>14</v>
      </c>
      <c r="B12" s="22">
        <f>VLOOKUP(V12,[1]Sheet1!$A$217:$U$242,2,FALSE)</f>
        <v>1435</v>
      </c>
      <c r="C12" s="14">
        <f>VLOOKUP(V12,[1]Sheet1!$A$217:$U$242,3,FALSE)/100</f>
        <v>0.20288420754983741</v>
      </c>
      <c r="D12" s="22">
        <f>VLOOKUP(V12,[1]Sheet1!$A$217:$U$242,4,FALSE)</f>
        <v>1435</v>
      </c>
      <c r="E12" s="15">
        <f>VLOOKUP(V12,[1]Sheet1!$A$217:$U$242,5,FALSE)/100</f>
        <v>0.20288420754983741</v>
      </c>
      <c r="F12" s="27">
        <f>VLOOKUP(V12,[1]Sheet1!$A$217:$U$242,6,FALSE)</f>
        <v>0</v>
      </c>
      <c r="G12" s="14">
        <f>VLOOKUP(V12,[1]Sheet1!$A$217:$U$242,7,FALSE)/100</f>
        <v>0</v>
      </c>
      <c r="H12" s="22">
        <f>VLOOKUP(V12,[1]Sheet1!$A$217:$U$242,8,FALSE)</f>
        <v>0</v>
      </c>
      <c r="I12" s="15">
        <f>VLOOKUP(V12,[1]Sheet1!$A$217:$U$242,9,FALSE)/100</f>
        <v>0</v>
      </c>
      <c r="J12" s="27">
        <f>VLOOKUP(V12,[1]Sheet1!$A$217:$U$242,10,FALSE)</f>
        <v>0</v>
      </c>
      <c r="K12" s="14">
        <f>VLOOKUP(V12,[1]Sheet1!$A$217:$U$242,11,FALSE)/100</f>
        <v>0</v>
      </c>
      <c r="L12" s="22">
        <f>VLOOKUP(V12,[1]Sheet1!$A$217:$U$242,12,FALSE)</f>
        <v>0</v>
      </c>
      <c r="M12" s="15">
        <f>VLOOKUP(V12,[1]Sheet1!$A$217:$U$242,13,FALSE)/100</f>
        <v>0</v>
      </c>
      <c r="N12" s="22">
        <f>VLOOKUP(V12,[1]Sheet1!$A$217:$U$242,14,FALSE)</f>
        <v>0</v>
      </c>
      <c r="O12" s="15">
        <f>VLOOKUP(V12,[1]Sheet1!$A$217:$U$242,15,FALSE)/100</f>
        <v>0</v>
      </c>
      <c r="P12" s="27">
        <f>VLOOKUP(V12,[1]Sheet1!$A$217:$U$242,16,FALSE)</f>
        <v>0</v>
      </c>
      <c r="Q12" s="15">
        <f>VLOOKUP(V12,[1]Sheet1!$A$217:$U$242,17,FALSE)/100</f>
        <v>0</v>
      </c>
      <c r="R12" s="27">
        <f>VLOOKUP(V12,[1]Sheet1!$A$217:$U$242,18,FALSE)</f>
        <v>0</v>
      </c>
      <c r="S12" s="15">
        <f>VLOOKUP(V12,[1]Sheet1!$A$217:$U$242,19,FALSE)/100</f>
        <v>0</v>
      </c>
      <c r="T12" s="27">
        <f>VLOOKUP(V12,[1]Sheet1!$A$217:$U$242,20,FALSE)</f>
        <v>0</v>
      </c>
      <c r="U12" s="15">
        <f>VLOOKUP(V12,[1]Sheet1!$A$217:$U$242,21,FALSE)/100</f>
        <v>0</v>
      </c>
      <c r="V12" s="67" t="s">
        <v>136</v>
      </c>
    </row>
    <row r="13" spans="1:22" x14ac:dyDescent="0.25">
      <c r="A13" s="16" t="s">
        <v>15</v>
      </c>
      <c r="B13" s="22">
        <f>VLOOKUP(V13,[1]Sheet1!$A$217:$U$242,2,FALSE)</f>
        <v>1136</v>
      </c>
      <c r="C13" s="14">
        <f>VLOOKUP(V13,[1]Sheet1!$A$217:$U$242,3,FALSE)/100</f>
        <v>0.160610773363495</v>
      </c>
      <c r="D13" s="22">
        <f>VLOOKUP(V13,[1]Sheet1!$A$217:$U$242,4,FALSE)</f>
        <v>1136</v>
      </c>
      <c r="E13" s="15">
        <f>VLOOKUP(V13,[1]Sheet1!$A$217:$U$242,5,FALSE)/100</f>
        <v>0.160610773363495</v>
      </c>
      <c r="F13" s="27">
        <f>VLOOKUP(V13,[1]Sheet1!$A$217:$U$242,6,FALSE)</f>
        <v>0</v>
      </c>
      <c r="G13" s="14">
        <f>VLOOKUP(V13,[1]Sheet1!$A$217:$U$242,7,FALSE)/100</f>
        <v>0</v>
      </c>
      <c r="H13" s="22">
        <f>VLOOKUP(V13,[1]Sheet1!$A$217:$U$242,8,FALSE)</f>
        <v>0</v>
      </c>
      <c r="I13" s="15">
        <f>VLOOKUP(V13,[1]Sheet1!$A$217:$U$242,9,FALSE)/100</f>
        <v>0</v>
      </c>
      <c r="J13" s="27">
        <f>VLOOKUP(V13,[1]Sheet1!$A$217:$U$242,10,FALSE)</f>
        <v>0</v>
      </c>
      <c r="K13" s="14">
        <f>VLOOKUP(V13,[1]Sheet1!$A$217:$U$242,11,FALSE)/100</f>
        <v>0</v>
      </c>
      <c r="L13" s="22">
        <f>VLOOKUP(V13,[1]Sheet1!$A$217:$U$242,12,FALSE)</f>
        <v>0</v>
      </c>
      <c r="M13" s="15">
        <f>VLOOKUP(V13,[1]Sheet1!$A$217:$U$242,13,FALSE)/100</f>
        <v>0</v>
      </c>
      <c r="N13" s="22">
        <f>VLOOKUP(V13,[1]Sheet1!$A$217:$U$242,14,FALSE)</f>
        <v>0</v>
      </c>
      <c r="O13" s="15">
        <f>VLOOKUP(V13,[1]Sheet1!$A$217:$U$242,15,FALSE)/100</f>
        <v>0</v>
      </c>
      <c r="P13" s="27">
        <f>VLOOKUP(V13,[1]Sheet1!$A$217:$U$242,16,FALSE)</f>
        <v>0</v>
      </c>
      <c r="Q13" s="15">
        <f>VLOOKUP(V13,[1]Sheet1!$A$217:$U$242,17,FALSE)/100</f>
        <v>0</v>
      </c>
      <c r="R13" s="27">
        <f>VLOOKUP(V13,[1]Sheet1!$A$217:$U$242,18,FALSE)</f>
        <v>0</v>
      </c>
      <c r="S13" s="15">
        <f>VLOOKUP(V13,[1]Sheet1!$A$217:$U$242,19,FALSE)/100</f>
        <v>0</v>
      </c>
      <c r="T13" s="27">
        <f>VLOOKUP(V13,[1]Sheet1!$A$217:$U$242,20,FALSE)</f>
        <v>0</v>
      </c>
      <c r="U13" s="15">
        <f>VLOOKUP(V13,[1]Sheet1!$A$217:$U$242,21,FALSE)/100</f>
        <v>0</v>
      </c>
      <c r="V13" s="67" t="s">
        <v>137</v>
      </c>
    </row>
    <row r="14" spans="1:22" x14ac:dyDescent="0.25">
      <c r="A14" s="16" t="s">
        <v>16</v>
      </c>
      <c r="B14" s="22">
        <f>VLOOKUP(V14,[1]Sheet1!$A$217:$U$242,2,FALSE)</f>
        <v>276</v>
      </c>
      <c r="C14" s="14">
        <f>VLOOKUP(V14,[1]Sheet1!$A$217:$U$242,3,FALSE)/100</f>
        <v>3.9021631556623783E-2</v>
      </c>
      <c r="D14" s="22">
        <f>VLOOKUP(V14,[1]Sheet1!$A$217:$U$242,4,FALSE)</f>
        <v>276</v>
      </c>
      <c r="E14" s="15">
        <f>VLOOKUP(V14,[1]Sheet1!$A$217:$U$242,5,FALSE)/100</f>
        <v>3.9021631556623783E-2</v>
      </c>
      <c r="F14" s="27">
        <f>VLOOKUP(V14,[1]Sheet1!$A$217:$U$242,6,FALSE)</f>
        <v>0</v>
      </c>
      <c r="G14" s="14">
        <f>VLOOKUP(V14,[1]Sheet1!$A$217:$U$242,7,FALSE)/100</f>
        <v>0</v>
      </c>
      <c r="H14" s="22">
        <f>VLOOKUP(V14,[1]Sheet1!$A$217:$U$242,8,FALSE)</f>
        <v>0</v>
      </c>
      <c r="I14" s="15">
        <f>VLOOKUP(V14,[1]Sheet1!$A$217:$U$242,9,FALSE)/100</f>
        <v>0</v>
      </c>
      <c r="J14" s="27">
        <f>VLOOKUP(V14,[1]Sheet1!$A$217:$U$242,10,FALSE)</f>
        <v>0</v>
      </c>
      <c r="K14" s="14">
        <f>VLOOKUP(V14,[1]Sheet1!$A$217:$U$242,11,FALSE)/100</f>
        <v>0</v>
      </c>
      <c r="L14" s="22">
        <f>VLOOKUP(V14,[1]Sheet1!$A$217:$U$242,12,FALSE)</f>
        <v>0</v>
      </c>
      <c r="M14" s="15">
        <f>VLOOKUP(V14,[1]Sheet1!$A$217:$U$242,13,FALSE)/100</f>
        <v>0</v>
      </c>
      <c r="N14" s="22">
        <f>VLOOKUP(V14,[1]Sheet1!$A$217:$U$242,14,FALSE)</f>
        <v>0</v>
      </c>
      <c r="O14" s="15">
        <f>VLOOKUP(V14,[1]Sheet1!$A$217:$U$242,15,FALSE)/100</f>
        <v>0</v>
      </c>
      <c r="P14" s="27">
        <f>VLOOKUP(V14,[1]Sheet1!$A$217:$U$242,16,FALSE)</f>
        <v>0</v>
      </c>
      <c r="Q14" s="15">
        <f>VLOOKUP(V14,[1]Sheet1!$A$217:$U$242,17,FALSE)/100</f>
        <v>0</v>
      </c>
      <c r="R14" s="27">
        <f>VLOOKUP(V14,[1]Sheet1!$A$217:$U$242,18,FALSE)</f>
        <v>0</v>
      </c>
      <c r="S14" s="15">
        <f>VLOOKUP(V14,[1]Sheet1!$A$217:$U$242,19,FALSE)/100</f>
        <v>0</v>
      </c>
      <c r="T14" s="27">
        <f>VLOOKUP(V14,[1]Sheet1!$A$217:$U$242,20,FALSE)</f>
        <v>0</v>
      </c>
      <c r="U14" s="15">
        <f>VLOOKUP(V14,[1]Sheet1!$A$217:$U$242,21,FALSE)/100</f>
        <v>0</v>
      </c>
      <c r="V14" s="67" t="s">
        <v>138</v>
      </c>
    </row>
    <row r="15" spans="1:22" x14ac:dyDescent="0.25">
      <c r="A15" s="16" t="s">
        <v>17</v>
      </c>
      <c r="B15" s="22">
        <f>VLOOKUP(V15,[1]Sheet1!$A$217:$U$242,2,FALSE)</f>
        <v>133</v>
      </c>
      <c r="C15" s="14">
        <f>VLOOKUP(V15,[1]Sheet1!$A$217:$U$242,3,FALSE)/100</f>
        <v>1.8803902163155663E-2</v>
      </c>
      <c r="D15" s="22">
        <f>VLOOKUP(V15,[1]Sheet1!$A$217:$U$242,4,FALSE)</f>
        <v>133</v>
      </c>
      <c r="E15" s="15">
        <f>VLOOKUP(V15,[1]Sheet1!$A$217:$U$242,5,FALSE)/100</f>
        <v>1.8803902163155663E-2</v>
      </c>
      <c r="F15" s="27">
        <f>VLOOKUP(V15,[1]Sheet1!$A$217:$U$242,6,FALSE)</f>
        <v>0</v>
      </c>
      <c r="G15" s="14">
        <f>VLOOKUP(V15,[1]Sheet1!$A$217:$U$242,7,FALSE)/100</f>
        <v>0</v>
      </c>
      <c r="H15" s="22">
        <f>VLOOKUP(V15,[1]Sheet1!$A$217:$U$242,8,FALSE)</f>
        <v>0</v>
      </c>
      <c r="I15" s="15">
        <f>VLOOKUP(V15,[1]Sheet1!$A$217:$U$242,9,FALSE)/100</f>
        <v>0</v>
      </c>
      <c r="J15" s="27">
        <f>VLOOKUP(V15,[1]Sheet1!$A$217:$U$242,10,FALSE)</f>
        <v>0</v>
      </c>
      <c r="K15" s="14">
        <f>VLOOKUP(V15,[1]Sheet1!$A$217:$U$242,11,FALSE)/100</f>
        <v>0</v>
      </c>
      <c r="L15" s="22">
        <f>VLOOKUP(V15,[1]Sheet1!$A$217:$U$242,12,FALSE)</f>
        <v>0</v>
      </c>
      <c r="M15" s="15">
        <f>VLOOKUP(V15,[1]Sheet1!$A$217:$U$242,13,FALSE)/100</f>
        <v>0</v>
      </c>
      <c r="N15" s="22">
        <f>VLOOKUP(V15,[1]Sheet1!$A$217:$U$242,14,FALSE)</f>
        <v>0</v>
      </c>
      <c r="O15" s="15">
        <f>VLOOKUP(V15,[1]Sheet1!$A$217:$U$242,15,FALSE)/100</f>
        <v>0</v>
      </c>
      <c r="P15" s="27">
        <f>VLOOKUP(V15,[1]Sheet1!$A$217:$U$242,16,FALSE)</f>
        <v>0</v>
      </c>
      <c r="Q15" s="15">
        <f>VLOOKUP(V15,[1]Sheet1!$A$217:$U$242,17,FALSE)/100</f>
        <v>0</v>
      </c>
      <c r="R15" s="27">
        <f>VLOOKUP(V15,[1]Sheet1!$A$217:$U$242,18,FALSE)</f>
        <v>0</v>
      </c>
      <c r="S15" s="15">
        <f>VLOOKUP(V15,[1]Sheet1!$A$217:$U$242,19,FALSE)/100</f>
        <v>0</v>
      </c>
      <c r="T15" s="27">
        <f>VLOOKUP(V15,[1]Sheet1!$A$217:$U$242,20,FALSE)</f>
        <v>0</v>
      </c>
      <c r="U15" s="15">
        <f>VLOOKUP(V15,[1]Sheet1!$A$217:$U$242,21,FALSE)/100</f>
        <v>0</v>
      </c>
      <c r="V15" s="67" t="s">
        <v>139</v>
      </c>
    </row>
    <row r="16" spans="1:22" x14ac:dyDescent="0.25">
      <c r="A16" s="16" t="s">
        <v>18</v>
      </c>
      <c r="B16" s="22">
        <f>VLOOKUP(V16,[1]Sheet1!$A$217:$U$242,2,FALSE)</f>
        <v>191</v>
      </c>
      <c r="C16" s="14">
        <f>VLOOKUP(V16,[1]Sheet1!$A$217:$U$242,3,FALSE)/100</f>
        <v>2.7004100098967906E-2</v>
      </c>
      <c r="D16" s="22">
        <f>VLOOKUP(V16,[1]Sheet1!$A$217:$U$242,4,FALSE)</f>
        <v>191</v>
      </c>
      <c r="E16" s="15">
        <f>VLOOKUP(V16,[1]Sheet1!$A$217:$U$242,5,FALSE)/100</f>
        <v>2.7004100098967906E-2</v>
      </c>
      <c r="F16" s="27">
        <f>VLOOKUP(V16,[1]Sheet1!$A$217:$U$242,6,FALSE)</f>
        <v>0</v>
      </c>
      <c r="G16" s="14">
        <f>VLOOKUP(V16,[1]Sheet1!$A$217:$U$242,7,FALSE)/100</f>
        <v>0</v>
      </c>
      <c r="H16" s="22">
        <f>VLOOKUP(V16,[1]Sheet1!$A$217:$U$242,8,FALSE)</f>
        <v>0</v>
      </c>
      <c r="I16" s="15">
        <f>VLOOKUP(V16,[1]Sheet1!$A$217:$U$242,9,FALSE)/100</f>
        <v>0</v>
      </c>
      <c r="J16" s="27">
        <f>VLOOKUP(V16,[1]Sheet1!$A$217:$U$242,10,FALSE)</f>
        <v>0</v>
      </c>
      <c r="K16" s="14">
        <f>VLOOKUP(V16,[1]Sheet1!$A$217:$U$242,11,FALSE)/100</f>
        <v>0</v>
      </c>
      <c r="L16" s="22">
        <f>VLOOKUP(V16,[1]Sheet1!$A$217:$U$242,12,FALSE)</f>
        <v>0</v>
      </c>
      <c r="M16" s="15">
        <f>VLOOKUP(V16,[1]Sheet1!$A$217:$U$242,13,FALSE)/100</f>
        <v>0</v>
      </c>
      <c r="N16" s="22">
        <f>VLOOKUP(V16,[1]Sheet1!$A$217:$U$242,14,FALSE)</f>
        <v>0</v>
      </c>
      <c r="O16" s="15">
        <f>VLOOKUP(V16,[1]Sheet1!$A$217:$U$242,15,FALSE)/100</f>
        <v>0</v>
      </c>
      <c r="P16" s="27">
        <f>VLOOKUP(V16,[1]Sheet1!$A$217:$U$242,16,FALSE)</f>
        <v>0</v>
      </c>
      <c r="Q16" s="15">
        <f>VLOOKUP(V16,[1]Sheet1!$A$217:$U$242,17,FALSE)/100</f>
        <v>0</v>
      </c>
      <c r="R16" s="27">
        <f>VLOOKUP(V16,[1]Sheet1!$A$217:$U$242,18,FALSE)</f>
        <v>0</v>
      </c>
      <c r="S16" s="15">
        <f>VLOOKUP(V16,[1]Sheet1!$A$217:$U$242,19,FALSE)/100</f>
        <v>0</v>
      </c>
      <c r="T16" s="27">
        <f>VLOOKUP(V16,[1]Sheet1!$A$217:$U$242,20,FALSE)</f>
        <v>0</v>
      </c>
      <c r="U16" s="15">
        <f>VLOOKUP(V16,[1]Sheet1!$A$217:$U$242,21,FALSE)/100</f>
        <v>0</v>
      </c>
      <c r="V16" s="67" t="s">
        <v>140</v>
      </c>
    </row>
    <row r="17" spans="1:22" x14ac:dyDescent="0.25">
      <c r="A17" s="16" t="s">
        <v>19</v>
      </c>
      <c r="B17" s="22">
        <f>VLOOKUP(V17,[1]Sheet1!$A$217:$U$242,2,FALSE)</f>
        <v>404</v>
      </c>
      <c r="C17" s="14">
        <f>VLOOKUP(V17,[1]Sheet1!$A$217:$U$242,3,FALSE)/100</f>
        <v>5.7118620104623229E-2</v>
      </c>
      <c r="D17" s="22">
        <f>VLOOKUP(V17,[1]Sheet1!$A$217:$U$242,4,FALSE)</f>
        <v>404</v>
      </c>
      <c r="E17" s="15">
        <f>VLOOKUP(V17,[1]Sheet1!$A$217:$U$242,5,FALSE)/100</f>
        <v>5.7118620104623229E-2</v>
      </c>
      <c r="F17" s="27">
        <f>VLOOKUP(V17,[1]Sheet1!$A$217:$U$242,6,FALSE)</f>
        <v>0</v>
      </c>
      <c r="G17" s="14">
        <f>VLOOKUP(V17,[1]Sheet1!$A$217:$U$242,7,FALSE)/100</f>
        <v>0</v>
      </c>
      <c r="H17" s="22">
        <f>VLOOKUP(V17,[1]Sheet1!$A$217:$U$242,8,FALSE)</f>
        <v>0</v>
      </c>
      <c r="I17" s="15">
        <f>VLOOKUP(V17,[1]Sheet1!$A$217:$U$242,9,FALSE)/100</f>
        <v>0</v>
      </c>
      <c r="J17" s="27">
        <f>VLOOKUP(V17,[1]Sheet1!$A$217:$U$242,10,FALSE)</f>
        <v>0</v>
      </c>
      <c r="K17" s="14">
        <f>VLOOKUP(V17,[1]Sheet1!$A$217:$U$242,11,FALSE)/100</f>
        <v>0</v>
      </c>
      <c r="L17" s="22">
        <f>VLOOKUP(V17,[1]Sheet1!$A$217:$U$242,12,FALSE)</f>
        <v>0</v>
      </c>
      <c r="M17" s="15">
        <f>VLOOKUP(V17,[1]Sheet1!$A$217:$U$242,13,FALSE)/100</f>
        <v>0</v>
      </c>
      <c r="N17" s="22">
        <f>VLOOKUP(V17,[1]Sheet1!$A$217:$U$242,14,FALSE)</f>
        <v>0</v>
      </c>
      <c r="O17" s="15">
        <f>VLOOKUP(V17,[1]Sheet1!$A$217:$U$242,15,FALSE)/100</f>
        <v>0</v>
      </c>
      <c r="P17" s="27">
        <f>VLOOKUP(V17,[1]Sheet1!$A$217:$U$242,16,FALSE)</f>
        <v>0</v>
      </c>
      <c r="Q17" s="15">
        <f>VLOOKUP(V17,[1]Sheet1!$A$217:$U$242,17,FALSE)/100</f>
        <v>0</v>
      </c>
      <c r="R17" s="27">
        <f>VLOOKUP(V17,[1]Sheet1!$A$217:$U$242,18,FALSE)</f>
        <v>0</v>
      </c>
      <c r="S17" s="15">
        <f>VLOOKUP(V17,[1]Sheet1!$A$217:$U$242,19,FALSE)/100</f>
        <v>0</v>
      </c>
      <c r="T17" s="27">
        <f>VLOOKUP(V17,[1]Sheet1!$A$217:$U$242,20,FALSE)</f>
        <v>0</v>
      </c>
      <c r="U17" s="15">
        <f>VLOOKUP(V17,[1]Sheet1!$A$217:$U$242,21,FALSE)/100</f>
        <v>0</v>
      </c>
      <c r="V17" s="67" t="s">
        <v>141</v>
      </c>
    </row>
    <row r="18" spans="1:22" x14ac:dyDescent="0.25">
      <c r="A18" s="16" t="s">
        <v>20</v>
      </c>
      <c r="B18" s="22">
        <f>VLOOKUP(V18,[1]Sheet1!$A$217:$U$242,2,FALSE)</f>
        <v>326</v>
      </c>
      <c r="C18" s="14">
        <f>VLOOKUP(V18,[1]Sheet1!$A$217:$U$242,3,FALSE)/100</f>
        <v>4.6090767708186063E-2</v>
      </c>
      <c r="D18" s="22">
        <f>VLOOKUP(V18,[1]Sheet1!$A$217:$U$242,4,FALSE)</f>
        <v>326</v>
      </c>
      <c r="E18" s="15">
        <f>VLOOKUP(V18,[1]Sheet1!$A$217:$U$242,5,FALSE)/100</f>
        <v>4.6090767708186063E-2</v>
      </c>
      <c r="F18" s="27">
        <f>VLOOKUP(V18,[1]Sheet1!$A$217:$U$242,6,FALSE)</f>
        <v>0</v>
      </c>
      <c r="G18" s="14">
        <f>VLOOKUP(V18,[1]Sheet1!$A$217:$U$242,7,FALSE)/100</f>
        <v>0</v>
      </c>
      <c r="H18" s="22">
        <f>VLOOKUP(V18,[1]Sheet1!$A$217:$U$242,8,FALSE)</f>
        <v>0</v>
      </c>
      <c r="I18" s="15">
        <f>VLOOKUP(V18,[1]Sheet1!$A$217:$U$242,9,FALSE)/100</f>
        <v>0</v>
      </c>
      <c r="J18" s="27">
        <f>VLOOKUP(V18,[1]Sheet1!$A$217:$U$242,10,FALSE)</f>
        <v>0</v>
      </c>
      <c r="K18" s="14">
        <f>VLOOKUP(V18,[1]Sheet1!$A$217:$U$242,11,FALSE)/100</f>
        <v>0</v>
      </c>
      <c r="L18" s="22">
        <f>VLOOKUP(V18,[1]Sheet1!$A$217:$U$242,12,FALSE)</f>
        <v>0</v>
      </c>
      <c r="M18" s="15">
        <f>VLOOKUP(V18,[1]Sheet1!$A$217:$U$242,13,FALSE)/100</f>
        <v>0</v>
      </c>
      <c r="N18" s="22">
        <f>VLOOKUP(V18,[1]Sheet1!$A$217:$U$242,14,FALSE)</f>
        <v>0</v>
      </c>
      <c r="O18" s="15">
        <f>VLOOKUP(V18,[1]Sheet1!$A$217:$U$242,15,FALSE)/100</f>
        <v>0</v>
      </c>
      <c r="P18" s="27">
        <f>VLOOKUP(V18,[1]Sheet1!$A$217:$U$242,16,FALSE)</f>
        <v>0</v>
      </c>
      <c r="Q18" s="15">
        <f>VLOOKUP(V18,[1]Sheet1!$A$217:$U$242,17,FALSE)/100</f>
        <v>0</v>
      </c>
      <c r="R18" s="27">
        <f>VLOOKUP(V18,[1]Sheet1!$A$217:$U$242,18,FALSE)</f>
        <v>0</v>
      </c>
      <c r="S18" s="15">
        <f>VLOOKUP(V18,[1]Sheet1!$A$217:$U$242,19,FALSE)/100</f>
        <v>0</v>
      </c>
      <c r="T18" s="27">
        <f>VLOOKUP(V18,[1]Sheet1!$A$217:$U$242,20,FALSE)</f>
        <v>0</v>
      </c>
      <c r="U18" s="15">
        <f>VLOOKUP(V18,[1]Sheet1!$A$217:$U$242,21,FALSE)/100</f>
        <v>0</v>
      </c>
      <c r="V18" s="67" t="s">
        <v>142</v>
      </c>
    </row>
    <row r="19" spans="1:22" x14ac:dyDescent="0.25">
      <c r="A19" s="16" t="s">
        <v>21</v>
      </c>
      <c r="B19" s="22">
        <f>VLOOKUP(V19,[1]Sheet1!$A$217:$U$242,2,FALSE)</f>
        <v>195</v>
      </c>
      <c r="C19" s="14">
        <f>VLOOKUP(V19,[1]Sheet1!$A$217:$U$242,3,FALSE)/100</f>
        <v>2.756963099109289E-2</v>
      </c>
      <c r="D19" s="22">
        <f>VLOOKUP(V19,[1]Sheet1!$A$217:$U$242,4,FALSE)</f>
        <v>195</v>
      </c>
      <c r="E19" s="15">
        <f>VLOOKUP(V19,[1]Sheet1!$A$217:$U$242,5,FALSE)/100</f>
        <v>2.756963099109289E-2</v>
      </c>
      <c r="F19" s="27">
        <f>VLOOKUP(V19,[1]Sheet1!$A$217:$U$242,6,FALSE)</f>
        <v>0</v>
      </c>
      <c r="G19" s="14">
        <f>VLOOKUP(V19,[1]Sheet1!$A$217:$U$242,7,FALSE)/100</f>
        <v>0</v>
      </c>
      <c r="H19" s="22">
        <f>VLOOKUP(V19,[1]Sheet1!$A$217:$U$242,8,FALSE)</f>
        <v>0</v>
      </c>
      <c r="I19" s="15">
        <f>VLOOKUP(V19,[1]Sheet1!$A$217:$U$242,9,FALSE)/100</f>
        <v>0</v>
      </c>
      <c r="J19" s="27">
        <f>VLOOKUP(V19,[1]Sheet1!$A$217:$U$242,10,FALSE)</f>
        <v>0</v>
      </c>
      <c r="K19" s="14">
        <f>VLOOKUP(V19,[1]Sheet1!$A$217:$U$242,11,FALSE)/100</f>
        <v>0</v>
      </c>
      <c r="L19" s="22">
        <f>VLOOKUP(V19,[1]Sheet1!$A$217:$U$242,12,FALSE)</f>
        <v>0</v>
      </c>
      <c r="M19" s="15">
        <f>VLOOKUP(V19,[1]Sheet1!$A$217:$U$242,13,FALSE)/100</f>
        <v>0</v>
      </c>
      <c r="N19" s="22">
        <f>VLOOKUP(V19,[1]Sheet1!$A$217:$U$242,14,FALSE)</f>
        <v>0</v>
      </c>
      <c r="O19" s="15">
        <f>VLOOKUP(V19,[1]Sheet1!$A$217:$U$242,15,FALSE)/100</f>
        <v>0</v>
      </c>
      <c r="P19" s="27">
        <f>VLOOKUP(V19,[1]Sheet1!$A$217:$U$242,16,FALSE)</f>
        <v>0</v>
      </c>
      <c r="Q19" s="15">
        <f>VLOOKUP(V19,[1]Sheet1!$A$217:$U$242,17,FALSE)/100</f>
        <v>0</v>
      </c>
      <c r="R19" s="27">
        <f>VLOOKUP(V19,[1]Sheet1!$A$217:$U$242,18,FALSE)</f>
        <v>0</v>
      </c>
      <c r="S19" s="15">
        <f>VLOOKUP(V19,[1]Sheet1!$A$217:$U$242,19,FALSE)/100</f>
        <v>0</v>
      </c>
      <c r="T19" s="27">
        <f>VLOOKUP(V19,[1]Sheet1!$A$217:$U$242,20,FALSE)</f>
        <v>0</v>
      </c>
      <c r="U19" s="15">
        <f>VLOOKUP(V19,[1]Sheet1!$A$217:$U$242,21,FALSE)/100</f>
        <v>0</v>
      </c>
      <c r="V19" s="67" t="s">
        <v>143</v>
      </c>
    </row>
    <row r="20" spans="1:22" x14ac:dyDescent="0.25">
      <c r="A20" s="16" t="s">
        <v>22</v>
      </c>
      <c r="B20" s="22">
        <f>VLOOKUP(V20,[1]Sheet1!$A$217:$U$242,2,FALSE)</f>
        <v>378</v>
      </c>
      <c r="C20" s="14">
        <f>VLOOKUP(V20,[1]Sheet1!$A$217:$U$242,3,FALSE)/100</f>
        <v>5.3442669305810826E-2</v>
      </c>
      <c r="D20" s="22">
        <f>VLOOKUP(V20,[1]Sheet1!$A$217:$U$242,4,FALSE)</f>
        <v>378</v>
      </c>
      <c r="E20" s="15">
        <f>VLOOKUP(V20,[1]Sheet1!$A$217:$U$242,5,FALSE)/100</f>
        <v>5.3442669305810826E-2</v>
      </c>
      <c r="F20" s="27">
        <f>VLOOKUP(V20,[1]Sheet1!$A$217:$U$242,6,FALSE)</f>
        <v>0</v>
      </c>
      <c r="G20" s="14">
        <f>VLOOKUP(V20,[1]Sheet1!$A$217:$U$242,7,FALSE)/100</f>
        <v>0</v>
      </c>
      <c r="H20" s="22">
        <f>VLOOKUP(V20,[1]Sheet1!$A$217:$U$242,8,FALSE)</f>
        <v>0</v>
      </c>
      <c r="I20" s="15">
        <f>VLOOKUP(V20,[1]Sheet1!$A$217:$U$242,9,FALSE)/100</f>
        <v>0</v>
      </c>
      <c r="J20" s="27">
        <f>VLOOKUP(V20,[1]Sheet1!$A$217:$U$242,10,FALSE)</f>
        <v>0</v>
      </c>
      <c r="K20" s="14">
        <f>VLOOKUP(V20,[1]Sheet1!$A$217:$U$242,11,FALSE)/100</f>
        <v>0</v>
      </c>
      <c r="L20" s="22">
        <f>VLOOKUP(V20,[1]Sheet1!$A$217:$U$242,12,FALSE)</f>
        <v>0</v>
      </c>
      <c r="M20" s="15">
        <f>VLOOKUP(V20,[1]Sheet1!$A$217:$U$242,13,FALSE)/100</f>
        <v>0</v>
      </c>
      <c r="N20" s="22">
        <f>VLOOKUP(V20,[1]Sheet1!$A$217:$U$242,14,FALSE)</f>
        <v>0</v>
      </c>
      <c r="O20" s="15">
        <f>VLOOKUP(V20,[1]Sheet1!$A$217:$U$242,15,FALSE)/100</f>
        <v>0</v>
      </c>
      <c r="P20" s="27">
        <f>VLOOKUP(V20,[1]Sheet1!$A$217:$U$242,16,FALSE)</f>
        <v>0</v>
      </c>
      <c r="Q20" s="15">
        <f>VLOOKUP(V20,[1]Sheet1!$A$217:$U$242,17,FALSE)/100</f>
        <v>0</v>
      </c>
      <c r="R20" s="27">
        <f>VLOOKUP(V20,[1]Sheet1!$A$217:$U$242,18,FALSE)</f>
        <v>0</v>
      </c>
      <c r="S20" s="15">
        <f>VLOOKUP(V20,[1]Sheet1!$A$217:$U$242,19,FALSE)/100</f>
        <v>0</v>
      </c>
      <c r="T20" s="27">
        <f>VLOOKUP(V20,[1]Sheet1!$A$217:$U$242,20,FALSE)</f>
        <v>0</v>
      </c>
      <c r="U20" s="15">
        <f>VLOOKUP(V20,[1]Sheet1!$A$217:$U$242,21,FALSE)/100</f>
        <v>0</v>
      </c>
      <c r="V20" s="67" t="s">
        <v>144</v>
      </c>
    </row>
    <row r="21" spans="1:22" x14ac:dyDescent="0.25">
      <c r="A21" s="16" t="s">
        <v>23</v>
      </c>
      <c r="B21" s="22">
        <f>VLOOKUP(V21,[1]Sheet1!$A$217:$U$242,2,FALSE)</f>
        <v>658</v>
      </c>
      <c r="C21" s="14">
        <f>VLOOKUP(V21,[1]Sheet1!$A$217:$U$242,3,FALSE)/100</f>
        <v>9.3029831754559589E-2</v>
      </c>
      <c r="D21" s="22">
        <f>VLOOKUP(V21,[1]Sheet1!$A$217:$U$242,4,FALSE)</f>
        <v>658</v>
      </c>
      <c r="E21" s="15">
        <f>VLOOKUP(V21,[1]Sheet1!$A$217:$U$242,5,FALSE)/100</f>
        <v>9.3029831754559589E-2</v>
      </c>
      <c r="F21" s="27">
        <f>VLOOKUP(V21,[1]Sheet1!$A$217:$U$242,6,FALSE)</f>
        <v>0</v>
      </c>
      <c r="G21" s="14">
        <f>VLOOKUP(V21,[1]Sheet1!$A$217:$U$242,7,FALSE)/100</f>
        <v>0</v>
      </c>
      <c r="H21" s="22">
        <f>VLOOKUP(V21,[1]Sheet1!$A$217:$U$242,8,FALSE)</f>
        <v>0</v>
      </c>
      <c r="I21" s="15">
        <f>VLOOKUP(V21,[1]Sheet1!$A$217:$U$242,9,FALSE)/100</f>
        <v>0</v>
      </c>
      <c r="J21" s="27">
        <f>VLOOKUP(V21,[1]Sheet1!$A$217:$U$242,10,FALSE)</f>
        <v>0</v>
      </c>
      <c r="K21" s="14">
        <f>VLOOKUP(V21,[1]Sheet1!$A$217:$U$242,11,FALSE)/100</f>
        <v>0</v>
      </c>
      <c r="L21" s="22">
        <f>VLOOKUP(V21,[1]Sheet1!$A$217:$U$242,12,FALSE)</f>
        <v>0</v>
      </c>
      <c r="M21" s="15">
        <f>VLOOKUP(V21,[1]Sheet1!$A$217:$U$242,13,FALSE)/100</f>
        <v>0</v>
      </c>
      <c r="N21" s="22">
        <f>VLOOKUP(V21,[1]Sheet1!$A$217:$U$242,14,FALSE)</f>
        <v>0</v>
      </c>
      <c r="O21" s="15">
        <f>VLOOKUP(V21,[1]Sheet1!$A$217:$U$242,15,FALSE)/100</f>
        <v>0</v>
      </c>
      <c r="P21" s="27">
        <f>VLOOKUP(V21,[1]Sheet1!$A$217:$U$242,16,FALSE)</f>
        <v>0</v>
      </c>
      <c r="Q21" s="15">
        <f>VLOOKUP(V21,[1]Sheet1!$A$217:$U$242,17,FALSE)/100</f>
        <v>0</v>
      </c>
      <c r="R21" s="27">
        <f>VLOOKUP(V21,[1]Sheet1!$A$217:$U$242,18,FALSE)</f>
        <v>0</v>
      </c>
      <c r="S21" s="15">
        <f>VLOOKUP(V21,[1]Sheet1!$A$217:$U$242,19,FALSE)/100</f>
        <v>0</v>
      </c>
      <c r="T21" s="27">
        <f>VLOOKUP(V21,[1]Sheet1!$A$217:$U$242,20,FALSE)</f>
        <v>0</v>
      </c>
      <c r="U21" s="15">
        <f>VLOOKUP(V21,[1]Sheet1!$A$217:$U$242,21,FALSE)/100</f>
        <v>0</v>
      </c>
      <c r="V21" s="67" t="s">
        <v>145</v>
      </c>
    </row>
    <row r="22" spans="1:22" x14ac:dyDescent="0.25">
      <c r="A22" s="16" t="s">
        <v>24</v>
      </c>
      <c r="B22" s="22">
        <f>VLOOKUP(V22,[1]Sheet1!$A$217:$U$242,2,FALSE)</f>
        <v>471</v>
      </c>
      <c r="C22" s="14">
        <f>VLOOKUP(V22,[1]Sheet1!$A$217:$U$242,3,FALSE)/100</f>
        <v>6.6591262547716676E-2</v>
      </c>
      <c r="D22" s="22">
        <f>VLOOKUP(V22,[1]Sheet1!$A$217:$U$242,4,FALSE)</f>
        <v>471</v>
      </c>
      <c r="E22" s="15">
        <f>VLOOKUP(V22,[1]Sheet1!$A$217:$U$242,5,FALSE)/100</f>
        <v>6.6591262547716676E-2</v>
      </c>
      <c r="F22" s="27">
        <f>VLOOKUP(V22,[1]Sheet1!$A$217:$U$242,6,FALSE)</f>
        <v>0</v>
      </c>
      <c r="G22" s="14">
        <f>VLOOKUP(V22,[1]Sheet1!$A$217:$U$242,7,FALSE)/100</f>
        <v>0</v>
      </c>
      <c r="H22" s="22">
        <f>VLOOKUP(V22,[1]Sheet1!$A$217:$U$242,8,FALSE)</f>
        <v>0</v>
      </c>
      <c r="I22" s="15">
        <f>VLOOKUP(V22,[1]Sheet1!$A$217:$U$242,9,FALSE)/100</f>
        <v>0</v>
      </c>
      <c r="J22" s="27">
        <f>VLOOKUP(V22,[1]Sheet1!$A$217:$U$242,10,FALSE)</f>
        <v>0</v>
      </c>
      <c r="K22" s="14">
        <f>VLOOKUP(V22,[1]Sheet1!$A$217:$U$242,11,FALSE)/100</f>
        <v>0</v>
      </c>
      <c r="L22" s="22">
        <f>VLOOKUP(V22,[1]Sheet1!$A$217:$U$242,12,FALSE)</f>
        <v>0</v>
      </c>
      <c r="M22" s="15">
        <f>VLOOKUP(V22,[1]Sheet1!$A$217:$U$242,13,FALSE)/100</f>
        <v>0</v>
      </c>
      <c r="N22" s="22">
        <f>VLOOKUP(V22,[1]Sheet1!$A$217:$U$242,14,FALSE)</f>
        <v>0</v>
      </c>
      <c r="O22" s="15">
        <f>VLOOKUP(V22,[1]Sheet1!$A$217:$U$242,15,FALSE)/100</f>
        <v>0</v>
      </c>
      <c r="P22" s="27">
        <f>VLOOKUP(V22,[1]Sheet1!$A$217:$U$242,16,FALSE)</f>
        <v>0</v>
      </c>
      <c r="Q22" s="15">
        <f>VLOOKUP(V22,[1]Sheet1!$A$217:$U$242,17,FALSE)/100</f>
        <v>0</v>
      </c>
      <c r="R22" s="27">
        <f>VLOOKUP(V22,[1]Sheet1!$A$217:$U$242,18,FALSE)</f>
        <v>0</v>
      </c>
      <c r="S22" s="15">
        <f>VLOOKUP(V22,[1]Sheet1!$A$217:$U$242,19,FALSE)/100</f>
        <v>0</v>
      </c>
      <c r="T22" s="27">
        <f>VLOOKUP(V22,[1]Sheet1!$A$217:$U$242,20,FALSE)</f>
        <v>0</v>
      </c>
      <c r="U22" s="15">
        <f>VLOOKUP(V22,[1]Sheet1!$A$217:$U$242,21,FALSE)/100</f>
        <v>0</v>
      </c>
      <c r="V22" s="67" t="s">
        <v>146</v>
      </c>
    </row>
    <row r="23" spans="1:22" x14ac:dyDescent="0.25">
      <c r="A23" s="16" t="s">
        <v>25</v>
      </c>
      <c r="B23" s="22">
        <f>VLOOKUP(V23,[1]Sheet1!$A$217:$U$242,2,FALSE)</f>
        <v>248</v>
      </c>
      <c r="C23" s="14">
        <f>VLOOKUP(V23,[1]Sheet1!$A$217:$U$242,3,FALSE)/100</f>
        <v>3.5062915311748898E-2</v>
      </c>
      <c r="D23" s="22">
        <f>VLOOKUP(V23,[1]Sheet1!$A$217:$U$242,4,FALSE)</f>
        <v>248</v>
      </c>
      <c r="E23" s="15">
        <f>VLOOKUP(V23,[1]Sheet1!$A$217:$U$242,5,FALSE)/100</f>
        <v>3.5062915311748898E-2</v>
      </c>
      <c r="F23" s="27">
        <f>VLOOKUP(V23,[1]Sheet1!$A$217:$U$242,6,FALSE)</f>
        <v>0</v>
      </c>
      <c r="G23" s="14">
        <f>VLOOKUP(V23,[1]Sheet1!$A$217:$U$242,7,FALSE)/100</f>
        <v>0</v>
      </c>
      <c r="H23" s="22">
        <f>VLOOKUP(V23,[1]Sheet1!$A$217:$U$242,8,FALSE)</f>
        <v>0</v>
      </c>
      <c r="I23" s="15">
        <f>VLOOKUP(V23,[1]Sheet1!$A$217:$U$242,9,FALSE)/100</f>
        <v>0</v>
      </c>
      <c r="J23" s="27">
        <f>VLOOKUP(V23,[1]Sheet1!$A$217:$U$242,10,FALSE)</f>
        <v>0</v>
      </c>
      <c r="K23" s="14">
        <f>VLOOKUP(V23,[1]Sheet1!$A$217:$U$242,11,FALSE)/100</f>
        <v>0</v>
      </c>
      <c r="L23" s="22">
        <f>VLOOKUP(V23,[1]Sheet1!$A$217:$U$242,12,FALSE)</f>
        <v>0</v>
      </c>
      <c r="M23" s="15">
        <f>VLOOKUP(V23,[1]Sheet1!$A$217:$U$242,13,FALSE)/100</f>
        <v>0</v>
      </c>
      <c r="N23" s="22">
        <f>VLOOKUP(V23,[1]Sheet1!$A$217:$U$242,14,FALSE)</f>
        <v>0</v>
      </c>
      <c r="O23" s="15">
        <f>VLOOKUP(V23,[1]Sheet1!$A$217:$U$242,15,FALSE)/100</f>
        <v>0</v>
      </c>
      <c r="P23" s="27">
        <f>VLOOKUP(V23,[1]Sheet1!$A$217:$U$242,16,FALSE)</f>
        <v>0</v>
      </c>
      <c r="Q23" s="15">
        <f>VLOOKUP(V23,[1]Sheet1!$A$217:$U$242,17,FALSE)/100</f>
        <v>0</v>
      </c>
      <c r="R23" s="27">
        <f>VLOOKUP(V23,[1]Sheet1!$A$217:$U$242,18,FALSE)</f>
        <v>0</v>
      </c>
      <c r="S23" s="15">
        <f>VLOOKUP(V23,[1]Sheet1!$A$217:$U$242,19,FALSE)/100</f>
        <v>0</v>
      </c>
      <c r="T23" s="27">
        <f>VLOOKUP(V23,[1]Sheet1!$A$217:$U$242,20,FALSE)</f>
        <v>0</v>
      </c>
      <c r="U23" s="15">
        <f>VLOOKUP(V23,[1]Sheet1!$A$217:$U$242,21,FALSE)/100</f>
        <v>0</v>
      </c>
      <c r="V23" s="67" t="s">
        <v>147</v>
      </c>
    </row>
    <row r="24" spans="1:22" x14ac:dyDescent="0.25">
      <c r="A24" s="16" t="s">
        <v>26</v>
      </c>
      <c r="B24" s="22">
        <f>VLOOKUP(V24,[1]Sheet1!$A$217:$U$242,2,FALSE)</f>
        <v>105</v>
      </c>
      <c r="C24" s="14">
        <f>VLOOKUP(V24,[1]Sheet1!$A$217:$U$242,3,FALSE)/100</f>
        <v>1.4845185918280789E-2</v>
      </c>
      <c r="D24" s="22">
        <f>VLOOKUP(V24,[1]Sheet1!$A$217:$U$242,4,FALSE)</f>
        <v>105</v>
      </c>
      <c r="E24" s="15">
        <f>VLOOKUP(V24,[1]Sheet1!$A$217:$U$242,5,FALSE)/100</f>
        <v>1.4845185918280789E-2</v>
      </c>
      <c r="F24" s="27">
        <f>VLOOKUP(V24,[1]Sheet1!$A$217:$U$242,6,FALSE)</f>
        <v>0</v>
      </c>
      <c r="G24" s="14">
        <f>VLOOKUP(V24,[1]Sheet1!$A$217:$U$242,7,FALSE)/100</f>
        <v>0</v>
      </c>
      <c r="H24" s="22">
        <f>VLOOKUP(V24,[1]Sheet1!$A$217:$U$242,8,FALSE)</f>
        <v>0</v>
      </c>
      <c r="I24" s="15">
        <f>VLOOKUP(V24,[1]Sheet1!$A$217:$U$242,9,FALSE)/100</f>
        <v>0</v>
      </c>
      <c r="J24" s="27">
        <f>VLOOKUP(V24,[1]Sheet1!$A$217:$U$242,10,FALSE)</f>
        <v>0</v>
      </c>
      <c r="K24" s="14">
        <f>VLOOKUP(V24,[1]Sheet1!$A$217:$U$242,11,FALSE)/100</f>
        <v>0</v>
      </c>
      <c r="L24" s="22">
        <f>VLOOKUP(V24,[1]Sheet1!$A$217:$U$242,12,FALSE)</f>
        <v>0</v>
      </c>
      <c r="M24" s="15">
        <f>VLOOKUP(V24,[1]Sheet1!$A$217:$U$242,13,FALSE)/100</f>
        <v>0</v>
      </c>
      <c r="N24" s="22">
        <f>VLOOKUP(V24,[1]Sheet1!$A$217:$U$242,14,FALSE)</f>
        <v>0</v>
      </c>
      <c r="O24" s="15">
        <f>VLOOKUP(V24,[1]Sheet1!$A$217:$U$242,15,FALSE)/100</f>
        <v>0</v>
      </c>
      <c r="P24" s="27">
        <f>VLOOKUP(V24,[1]Sheet1!$A$217:$U$242,16,FALSE)</f>
        <v>0</v>
      </c>
      <c r="Q24" s="15">
        <f>VLOOKUP(V24,[1]Sheet1!$A$217:$U$242,17,FALSE)/100</f>
        <v>0</v>
      </c>
      <c r="R24" s="27">
        <f>VLOOKUP(V24,[1]Sheet1!$A$217:$U$242,18,FALSE)</f>
        <v>0</v>
      </c>
      <c r="S24" s="15">
        <f>VLOOKUP(V24,[1]Sheet1!$A$217:$U$242,19,FALSE)/100</f>
        <v>0</v>
      </c>
      <c r="T24" s="27">
        <f>VLOOKUP(V24,[1]Sheet1!$A$217:$U$242,20,FALSE)</f>
        <v>0</v>
      </c>
      <c r="U24" s="15">
        <f>VLOOKUP(V24,[1]Sheet1!$A$217:$U$242,21,FALSE)/100</f>
        <v>0</v>
      </c>
      <c r="V24" s="67" t="s">
        <v>148</v>
      </c>
    </row>
    <row r="25" spans="1:22" x14ac:dyDescent="0.25">
      <c r="A25" s="16" t="s">
        <v>27</v>
      </c>
      <c r="B25" s="22">
        <f>VLOOKUP(V25,[1]Sheet1!$A$217:$U$242,2,FALSE)</f>
        <v>86</v>
      </c>
      <c r="C25" s="14">
        <f>VLOOKUP(V25,[1]Sheet1!$A$217:$U$242,3,FALSE)/100</f>
        <v>1.215891418068712E-2</v>
      </c>
      <c r="D25" s="22">
        <f>VLOOKUP(V25,[1]Sheet1!$A$217:$U$242,4,FALSE)</f>
        <v>86</v>
      </c>
      <c r="E25" s="15">
        <f>VLOOKUP(V25,[1]Sheet1!$A$217:$U$242,5,FALSE)/100</f>
        <v>1.215891418068712E-2</v>
      </c>
      <c r="F25" s="27">
        <f>VLOOKUP(V25,[1]Sheet1!$A$217:$U$242,6,FALSE)</f>
        <v>0</v>
      </c>
      <c r="G25" s="14">
        <f>VLOOKUP(V25,[1]Sheet1!$A$217:$U$242,7,FALSE)/100</f>
        <v>0</v>
      </c>
      <c r="H25" s="22">
        <f>VLOOKUP(V25,[1]Sheet1!$A$217:$U$242,8,FALSE)</f>
        <v>0</v>
      </c>
      <c r="I25" s="15">
        <f>VLOOKUP(V25,[1]Sheet1!$A$217:$U$242,9,FALSE)/100</f>
        <v>0</v>
      </c>
      <c r="J25" s="27">
        <f>VLOOKUP(V25,[1]Sheet1!$A$217:$U$242,10,FALSE)</f>
        <v>0</v>
      </c>
      <c r="K25" s="14">
        <f>VLOOKUP(V25,[1]Sheet1!$A$217:$U$242,11,FALSE)/100</f>
        <v>0</v>
      </c>
      <c r="L25" s="22">
        <f>VLOOKUP(V25,[1]Sheet1!$A$217:$U$242,12,FALSE)</f>
        <v>0</v>
      </c>
      <c r="M25" s="15">
        <f>VLOOKUP(V25,[1]Sheet1!$A$217:$U$242,13,FALSE)/100</f>
        <v>0</v>
      </c>
      <c r="N25" s="22">
        <f>VLOOKUP(V25,[1]Sheet1!$A$217:$U$242,14,FALSE)</f>
        <v>0</v>
      </c>
      <c r="O25" s="15">
        <f>VLOOKUP(V25,[1]Sheet1!$A$217:$U$242,15,FALSE)/100</f>
        <v>0</v>
      </c>
      <c r="P25" s="27">
        <f>VLOOKUP(V25,[1]Sheet1!$A$217:$U$242,16,FALSE)</f>
        <v>0</v>
      </c>
      <c r="Q25" s="15">
        <f>VLOOKUP(V25,[1]Sheet1!$A$217:$U$242,17,FALSE)/100</f>
        <v>0</v>
      </c>
      <c r="R25" s="27">
        <f>VLOOKUP(V25,[1]Sheet1!$A$217:$U$242,18,FALSE)</f>
        <v>0</v>
      </c>
      <c r="S25" s="15">
        <f>VLOOKUP(V25,[1]Sheet1!$A$217:$U$242,19,FALSE)/100</f>
        <v>0</v>
      </c>
      <c r="T25" s="27">
        <f>VLOOKUP(V25,[1]Sheet1!$A$217:$U$242,20,FALSE)</f>
        <v>0</v>
      </c>
      <c r="U25" s="15">
        <f>VLOOKUP(V25,[1]Sheet1!$A$217:$U$242,21,FALSE)/100</f>
        <v>0</v>
      </c>
      <c r="V25" s="67" t="s">
        <v>149</v>
      </c>
    </row>
    <row r="26" spans="1:22" x14ac:dyDescent="0.25">
      <c r="A26" s="16" t="s">
        <v>28</v>
      </c>
      <c r="B26" s="22">
        <f>VLOOKUP(V26,[1]Sheet1!$A$217:$U$242,2,FALSE)</f>
        <v>67</v>
      </c>
      <c r="C26" s="14">
        <f>VLOOKUP(V26,[1]Sheet1!$A$217:$U$242,3,FALSE)/100</f>
        <v>9.4726424430934542E-3</v>
      </c>
      <c r="D26" s="22">
        <f>VLOOKUP(V26,[1]Sheet1!$A$217:$U$242,4,FALSE)</f>
        <v>67</v>
      </c>
      <c r="E26" s="15">
        <f>VLOOKUP(V26,[1]Sheet1!$A$217:$U$242,5,FALSE)/100</f>
        <v>9.4726424430934542E-3</v>
      </c>
      <c r="F26" s="27">
        <f>VLOOKUP(V26,[1]Sheet1!$A$217:$U$242,6,FALSE)</f>
        <v>0</v>
      </c>
      <c r="G26" s="14">
        <f>VLOOKUP(V26,[1]Sheet1!$A$217:$U$242,7,FALSE)/100</f>
        <v>0</v>
      </c>
      <c r="H26" s="22">
        <f>VLOOKUP(V26,[1]Sheet1!$A$217:$U$242,8,FALSE)</f>
        <v>0</v>
      </c>
      <c r="I26" s="15">
        <f>VLOOKUP(V26,[1]Sheet1!$A$217:$U$242,9,FALSE)/100</f>
        <v>0</v>
      </c>
      <c r="J26" s="27">
        <f>VLOOKUP(V26,[1]Sheet1!$A$217:$U$242,10,FALSE)</f>
        <v>0</v>
      </c>
      <c r="K26" s="14">
        <f>VLOOKUP(V26,[1]Sheet1!$A$217:$U$242,11,FALSE)/100</f>
        <v>0</v>
      </c>
      <c r="L26" s="22">
        <f>VLOOKUP(V26,[1]Sheet1!$A$217:$U$242,12,FALSE)</f>
        <v>0</v>
      </c>
      <c r="M26" s="15">
        <f>VLOOKUP(V26,[1]Sheet1!$A$217:$U$242,13,FALSE)/100</f>
        <v>0</v>
      </c>
      <c r="N26" s="22">
        <f>VLOOKUP(V26,[1]Sheet1!$A$217:$U$242,14,FALSE)</f>
        <v>0</v>
      </c>
      <c r="O26" s="15">
        <f>VLOOKUP(V26,[1]Sheet1!$A$217:$U$242,15,FALSE)/100</f>
        <v>0</v>
      </c>
      <c r="P26" s="27">
        <f>VLOOKUP(V26,[1]Sheet1!$A$217:$U$242,16,FALSE)</f>
        <v>0</v>
      </c>
      <c r="Q26" s="15">
        <f>VLOOKUP(V26,[1]Sheet1!$A$217:$U$242,17,FALSE)/100</f>
        <v>0</v>
      </c>
      <c r="R26" s="27">
        <f>VLOOKUP(V26,[1]Sheet1!$A$217:$U$242,18,FALSE)</f>
        <v>0</v>
      </c>
      <c r="S26" s="15">
        <f>VLOOKUP(V26,[1]Sheet1!$A$217:$U$242,19,FALSE)/100</f>
        <v>0</v>
      </c>
      <c r="T26" s="27">
        <f>VLOOKUP(V26,[1]Sheet1!$A$217:$U$242,20,FALSE)</f>
        <v>0</v>
      </c>
      <c r="U26" s="15">
        <f>VLOOKUP(V26,[1]Sheet1!$A$217:$U$242,21,FALSE)/100</f>
        <v>0</v>
      </c>
      <c r="V26" s="67" t="s">
        <v>150</v>
      </c>
    </row>
    <row r="27" spans="1:22" x14ac:dyDescent="0.25">
      <c r="A27" s="16" t="s">
        <v>29</v>
      </c>
      <c r="B27" s="22">
        <f>VLOOKUP(V27,[1]Sheet1!$A$217:$U$242,2,FALSE)</f>
        <v>56</v>
      </c>
      <c r="C27" s="14">
        <f>VLOOKUP(V27,[1]Sheet1!$A$217:$U$242,3,FALSE)/100</f>
        <v>7.9174324897497532E-3</v>
      </c>
      <c r="D27" s="22">
        <f>VLOOKUP(V27,[1]Sheet1!$A$217:$U$242,4,FALSE)</f>
        <v>56</v>
      </c>
      <c r="E27" s="15">
        <f>VLOOKUP(V27,[1]Sheet1!$A$217:$U$242,5,FALSE)/100</f>
        <v>7.9174324897497532E-3</v>
      </c>
      <c r="F27" s="27">
        <f>VLOOKUP(V27,[1]Sheet1!$A$217:$U$242,6,FALSE)</f>
        <v>0</v>
      </c>
      <c r="G27" s="14">
        <f>VLOOKUP(V27,[1]Sheet1!$A$217:$U$242,7,FALSE)/100</f>
        <v>0</v>
      </c>
      <c r="H27" s="22">
        <f>VLOOKUP(V27,[1]Sheet1!$A$217:$U$242,8,FALSE)</f>
        <v>0</v>
      </c>
      <c r="I27" s="15">
        <f>VLOOKUP(V27,[1]Sheet1!$A$217:$U$242,9,FALSE)/100</f>
        <v>0</v>
      </c>
      <c r="J27" s="27">
        <f>VLOOKUP(V27,[1]Sheet1!$A$217:$U$242,10,FALSE)</f>
        <v>0</v>
      </c>
      <c r="K27" s="14">
        <f>VLOOKUP(V27,[1]Sheet1!$A$217:$U$242,11,FALSE)/100</f>
        <v>0</v>
      </c>
      <c r="L27" s="22">
        <f>VLOOKUP(V27,[1]Sheet1!$A$217:$U$242,12,FALSE)</f>
        <v>0</v>
      </c>
      <c r="M27" s="15">
        <f>VLOOKUP(V27,[1]Sheet1!$A$217:$U$242,13,FALSE)/100</f>
        <v>0</v>
      </c>
      <c r="N27" s="22">
        <f>VLOOKUP(V27,[1]Sheet1!$A$217:$U$242,14,FALSE)</f>
        <v>0</v>
      </c>
      <c r="O27" s="15">
        <f>VLOOKUP(V27,[1]Sheet1!$A$217:$U$242,15,FALSE)/100</f>
        <v>0</v>
      </c>
      <c r="P27" s="27">
        <f>VLOOKUP(V27,[1]Sheet1!$A$217:$U$242,16,FALSE)</f>
        <v>0</v>
      </c>
      <c r="Q27" s="15">
        <f>VLOOKUP(V27,[1]Sheet1!$A$217:$U$242,17,FALSE)/100</f>
        <v>0</v>
      </c>
      <c r="R27" s="27">
        <f>VLOOKUP(V27,[1]Sheet1!$A$217:$U$242,18,FALSE)</f>
        <v>0</v>
      </c>
      <c r="S27" s="15">
        <f>VLOOKUP(V27,[1]Sheet1!$A$217:$U$242,19,FALSE)/100</f>
        <v>0</v>
      </c>
      <c r="T27" s="27">
        <f>VLOOKUP(V27,[1]Sheet1!$A$217:$U$242,20,FALSE)</f>
        <v>0</v>
      </c>
      <c r="U27" s="15">
        <f>VLOOKUP(V27,[1]Sheet1!$A$217:$U$242,21,FALSE)/100</f>
        <v>0</v>
      </c>
      <c r="V27" s="67" t="s">
        <v>151</v>
      </c>
    </row>
    <row r="28" spans="1:22" x14ac:dyDescent="0.25">
      <c r="A28" s="16" t="s">
        <v>30</v>
      </c>
      <c r="B28" s="22">
        <f>VLOOKUP(V28,[1]Sheet1!$A$217:$U$242,2,FALSE)</f>
        <v>15</v>
      </c>
      <c r="C28" s="14">
        <f>VLOOKUP(V28,[1]Sheet1!$A$217:$U$242,3,FALSE)/100</f>
        <v>2.1207408454686836E-3</v>
      </c>
      <c r="D28" s="22">
        <f>VLOOKUP(V28,[1]Sheet1!$A$217:$U$242,4,FALSE)</f>
        <v>15</v>
      </c>
      <c r="E28" s="15">
        <f>VLOOKUP(V28,[1]Sheet1!$A$217:$U$242,5,FALSE)/100</f>
        <v>2.1207408454686836E-3</v>
      </c>
      <c r="F28" s="27">
        <f>VLOOKUP(V28,[1]Sheet1!$A$217:$U$242,6,FALSE)</f>
        <v>0</v>
      </c>
      <c r="G28" s="14">
        <f>VLOOKUP(V28,[1]Sheet1!$A$217:$U$242,7,FALSE)/100</f>
        <v>0</v>
      </c>
      <c r="H28" s="22">
        <f>VLOOKUP(V28,[1]Sheet1!$A$217:$U$242,8,FALSE)</f>
        <v>0</v>
      </c>
      <c r="I28" s="15">
        <f>VLOOKUP(V28,[1]Sheet1!$A$217:$U$242,9,FALSE)/100</f>
        <v>0</v>
      </c>
      <c r="J28" s="27">
        <f>VLOOKUP(V28,[1]Sheet1!$A$217:$U$242,10,FALSE)</f>
        <v>0</v>
      </c>
      <c r="K28" s="14">
        <f>VLOOKUP(V28,[1]Sheet1!$A$217:$U$242,11,FALSE)/100</f>
        <v>0</v>
      </c>
      <c r="L28" s="22">
        <f>VLOOKUP(V28,[1]Sheet1!$A$217:$U$242,12,FALSE)</f>
        <v>0</v>
      </c>
      <c r="M28" s="15">
        <f>VLOOKUP(V28,[1]Sheet1!$A$217:$U$242,13,FALSE)/100</f>
        <v>0</v>
      </c>
      <c r="N28" s="22">
        <f>VLOOKUP(V28,[1]Sheet1!$A$217:$U$242,14,FALSE)</f>
        <v>0</v>
      </c>
      <c r="O28" s="15">
        <f>VLOOKUP(V28,[1]Sheet1!$A$217:$U$242,15,FALSE)/100</f>
        <v>0</v>
      </c>
      <c r="P28" s="27">
        <f>VLOOKUP(V28,[1]Sheet1!$A$217:$U$242,16,FALSE)</f>
        <v>0</v>
      </c>
      <c r="Q28" s="15">
        <f>VLOOKUP(V28,[1]Sheet1!$A$217:$U$242,17,FALSE)/100</f>
        <v>0</v>
      </c>
      <c r="R28" s="27">
        <f>VLOOKUP(V28,[1]Sheet1!$A$217:$U$242,18,FALSE)</f>
        <v>0</v>
      </c>
      <c r="S28" s="15">
        <f>VLOOKUP(V28,[1]Sheet1!$A$217:$U$242,19,FALSE)/100</f>
        <v>0</v>
      </c>
      <c r="T28" s="27">
        <f>VLOOKUP(V28,[1]Sheet1!$A$217:$U$242,20,FALSE)</f>
        <v>0</v>
      </c>
      <c r="U28" s="15">
        <f>VLOOKUP(V28,[1]Sheet1!$A$217:$U$242,21,FALSE)/100</f>
        <v>0</v>
      </c>
      <c r="V28" s="67" t="s">
        <v>152</v>
      </c>
    </row>
    <row r="29" spans="1:22" ht="15.75" thickBot="1" x14ac:dyDescent="0.3">
      <c r="A29" s="17" t="s">
        <v>31</v>
      </c>
      <c r="B29" s="25">
        <f>VLOOKUP(V29,[1]Sheet1!$A$217:$U$242,2,FALSE)</f>
        <v>56</v>
      </c>
      <c r="C29" s="18">
        <f>VLOOKUP(V29,[1]Sheet1!$A$217:$U$242,3,FALSE)/100</f>
        <v>7.9174324897497532E-3</v>
      </c>
      <c r="D29" s="25">
        <f>VLOOKUP(V29,[1]Sheet1!$A$217:$U$242,4,FALSE)</f>
        <v>56</v>
      </c>
      <c r="E29" s="19">
        <f>VLOOKUP(V29,[1]Sheet1!$A$217:$U$242,5,FALSE)/100</f>
        <v>7.9174324897497532E-3</v>
      </c>
      <c r="F29" s="28">
        <f>VLOOKUP(V29,[1]Sheet1!$A$217:$U$242,6,FALSE)</f>
        <v>0</v>
      </c>
      <c r="G29" s="18">
        <f>VLOOKUP(V29,[1]Sheet1!$A$217:$U$242,7,FALSE)/100</f>
        <v>0</v>
      </c>
      <c r="H29" s="25">
        <f>VLOOKUP(V29,[1]Sheet1!$A$217:$U$242,8,FALSE)</f>
        <v>0</v>
      </c>
      <c r="I29" s="19">
        <f>VLOOKUP(V29,[1]Sheet1!$A$217:$U$242,9,FALSE)/100</f>
        <v>0</v>
      </c>
      <c r="J29" s="28">
        <f>VLOOKUP(V29,[1]Sheet1!$A$217:$U$242,10,FALSE)</f>
        <v>0</v>
      </c>
      <c r="K29" s="18">
        <f>VLOOKUP(V29,[1]Sheet1!$A$217:$U$242,11,FALSE)/100</f>
        <v>0</v>
      </c>
      <c r="L29" s="25">
        <f>VLOOKUP(V29,[1]Sheet1!$A$217:$U$242,12,FALSE)</f>
        <v>0</v>
      </c>
      <c r="M29" s="19">
        <f>VLOOKUP(V29,[1]Sheet1!$A$217:$U$242,13,FALSE)/100</f>
        <v>0</v>
      </c>
      <c r="N29" s="25">
        <f>VLOOKUP(V29,[1]Sheet1!$A$217:$U$242,14,FALSE)</f>
        <v>0</v>
      </c>
      <c r="O29" s="19">
        <f>VLOOKUP(V29,[1]Sheet1!$A$217:$U$242,15,FALSE)/100</f>
        <v>0</v>
      </c>
      <c r="P29" s="28">
        <f>VLOOKUP(V29,[1]Sheet1!$A$217:$U$242,16,FALSE)</f>
        <v>0</v>
      </c>
      <c r="Q29" s="19">
        <f>VLOOKUP(V29,[1]Sheet1!$A$217:$U$242,17,FALSE)/100</f>
        <v>0</v>
      </c>
      <c r="R29" s="28">
        <f>VLOOKUP(V29,[1]Sheet1!$A$217:$U$242,18,FALSE)</f>
        <v>0</v>
      </c>
      <c r="S29" s="19">
        <f>VLOOKUP(V29,[1]Sheet1!$A$217:$U$242,19,FALSE)/100</f>
        <v>0</v>
      </c>
      <c r="T29" s="28">
        <f>VLOOKUP(V29,[1]Sheet1!$A$217:$U$242,20,FALSE)</f>
        <v>0</v>
      </c>
      <c r="U29" s="19">
        <f>VLOOKUP(V29,[1]Sheet1!$A$217:$U$242,21,FALSE)/100</f>
        <v>0</v>
      </c>
      <c r="V29" s="67" t="s">
        <v>31</v>
      </c>
    </row>
    <row r="30" spans="1:22" ht="15.75" thickBot="1" x14ac:dyDescent="0.3">
      <c r="A30" s="20" t="s">
        <v>32</v>
      </c>
      <c r="B30" s="23">
        <f>VLOOKUP(V30,[1]Sheet1!$A$217:$U$242,2,FALSE)</f>
        <v>7073</v>
      </c>
      <c r="C30" s="7">
        <f>VLOOKUP(V30,[1]Sheet1!$A$217:$U$242,3,FALSE)/100</f>
        <v>1</v>
      </c>
      <c r="D30" s="23">
        <f>VLOOKUP(V30,[1]Sheet1!$A$217:$U$242,4,FALSE)</f>
        <v>7073</v>
      </c>
      <c r="E30" s="8">
        <f>VLOOKUP(V30,[1]Sheet1!$A$217:$U$242,5,FALSE)/100</f>
        <v>1</v>
      </c>
      <c r="F30" s="29">
        <f>VLOOKUP(V30,[1]Sheet1!$A$217:$U$242,6,FALSE)</f>
        <v>0</v>
      </c>
      <c r="G30" s="7">
        <f>VLOOKUP(V30,[1]Sheet1!$A$217:$U$242,7,FALSE)/100</f>
        <v>0</v>
      </c>
      <c r="H30" s="23">
        <f>VLOOKUP(V30,[1]Sheet1!$A$217:$U$242,8,FALSE)</f>
        <v>0</v>
      </c>
      <c r="I30" s="8">
        <f>VLOOKUP(V30,[1]Sheet1!$A$217:$U$242,9,FALSE)/100</f>
        <v>0</v>
      </c>
      <c r="J30" s="29">
        <f>VLOOKUP(V30,[1]Sheet1!$A$217:$U$242,10,FALSE)</f>
        <v>0</v>
      </c>
      <c r="K30" s="7">
        <f>VLOOKUP(V30,[1]Sheet1!$A$217:$U$242,11,FALSE)/100</f>
        <v>0</v>
      </c>
      <c r="L30" s="23">
        <f>VLOOKUP(V30,[1]Sheet1!$A$217:$U$242,12,FALSE)</f>
        <v>0</v>
      </c>
      <c r="M30" s="8">
        <f>VLOOKUP(V30,[1]Sheet1!$A$217:$U$242,13,FALSE)/100</f>
        <v>0</v>
      </c>
      <c r="N30" s="23">
        <f>VLOOKUP(V30,[1]Sheet1!$A$217:$U$242,14,FALSE)</f>
        <v>0</v>
      </c>
      <c r="O30" s="8">
        <f>VLOOKUP(V30,[1]Sheet1!$A$217:$U$242,15,FALSE)/100</f>
        <v>0</v>
      </c>
      <c r="P30" s="29">
        <f>VLOOKUP(V30,[1]Sheet1!$A$217:$U$242,16,FALSE)</f>
        <v>0</v>
      </c>
      <c r="Q30" s="8">
        <f>VLOOKUP(V30,[1]Sheet1!$A$217:$U$242,17,FALSE)/100</f>
        <v>0</v>
      </c>
      <c r="R30" s="29">
        <f>VLOOKUP(V30,[1]Sheet1!$A$217:$U$242,18,FALSE)</f>
        <v>0</v>
      </c>
      <c r="S30" s="8">
        <f>VLOOKUP(V30,[1]Sheet1!$A$217:$U$242,19,FALSE)/100</f>
        <v>0</v>
      </c>
      <c r="T30" s="29">
        <f>VLOOKUP(V30,[1]Sheet1!$A$217:$U$242,20,FALSE)</f>
        <v>0</v>
      </c>
      <c r="U30" s="8">
        <f>VLOOKUP(V30,[1]Sheet1!$A$217:$U$242,21,FALSE)/100</f>
        <v>0</v>
      </c>
      <c r="V30" s="67" t="s">
        <v>54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35</vt:i4>
      </vt:variant>
    </vt:vector>
  </HeadingPairs>
  <TitlesOfParts>
    <vt:vector size="35" baseType="lpstr">
      <vt:lpstr>Inhoudsopgave</vt:lpstr>
      <vt:lpstr>24.1.1</vt:lpstr>
      <vt:lpstr>24.1.2</vt:lpstr>
      <vt:lpstr>24.1.3</vt:lpstr>
      <vt:lpstr>24.1.4</vt:lpstr>
      <vt:lpstr>24.1.5</vt:lpstr>
      <vt:lpstr>24.1.6</vt:lpstr>
      <vt:lpstr>24.1.7</vt:lpstr>
      <vt:lpstr>5.1.8</vt:lpstr>
      <vt:lpstr>5.2.8</vt:lpstr>
      <vt:lpstr>24.3.1</vt:lpstr>
      <vt:lpstr>24.3.2</vt:lpstr>
      <vt:lpstr>24.3.3</vt:lpstr>
      <vt:lpstr>24.3.4</vt:lpstr>
      <vt:lpstr>24.3.5</vt:lpstr>
      <vt:lpstr>24.3.6</vt:lpstr>
      <vt:lpstr>24.3.7</vt:lpstr>
      <vt:lpstr>5.3.8</vt:lpstr>
      <vt:lpstr>24.4.1</vt:lpstr>
      <vt:lpstr>24.4.2</vt:lpstr>
      <vt:lpstr>24.4.3</vt:lpstr>
      <vt:lpstr>24.4.4</vt:lpstr>
      <vt:lpstr>24.4.5</vt:lpstr>
      <vt:lpstr>24.4.6</vt:lpstr>
      <vt:lpstr>24.4.7</vt:lpstr>
      <vt:lpstr>5.4.8</vt:lpstr>
      <vt:lpstr>24.5.1</vt:lpstr>
      <vt:lpstr>24.5.2</vt:lpstr>
      <vt:lpstr>24.5.3</vt:lpstr>
      <vt:lpstr>24.5.4</vt:lpstr>
      <vt:lpstr>24.5.5</vt:lpstr>
      <vt:lpstr>24.5.6</vt:lpstr>
      <vt:lpstr>24.5.7</vt:lpstr>
      <vt:lpstr>5.5.8</vt:lpstr>
      <vt:lpstr>Feuil1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2015-06-23T07:39:11Z</cp:lastPrinted>
  <dcterms:created xsi:type="dcterms:W3CDTF">2015-01-12T08:29:00Z</dcterms:created>
  <dcterms:modified xsi:type="dcterms:W3CDTF">2022-02-11T14:40:19Z</dcterms:modified>
</cp:coreProperties>
</file>