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19" activeTab="0"/>
  </bookViews>
  <sheets>
    <sheet name="Inhoudsopgave" sheetId="1" r:id="rId1"/>
    <sheet name="11.1.1" sheetId="2" r:id="rId2"/>
    <sheet name="11.1.2" sheetId="3" r:id="rId3"/>
    <sheet name="11.1.3" sheetId="4" r:id="rId4"/>
    <sheet name="11.1.4" sheetId="5" r:id="rId5"/>
    <sheet name="11.1.5" sheetId="6" r:id="rId6"/>
    <sheet name="11.1.6" sheetId="7" r:id="rId7"/>
    <sheet name="11.2.1" sheetId="8" r:id="rId8"/>
    <sheet name="11.2.2" sheetId="9" r:id="rId9"/>
    <sheet name="11.2.3" sheetId="10" r:id="rId10"/>
    <sheet name="11.2.4" sheetId="11" r:id="rId11"/>
    <sheet name="11.2.5" sheetId="12" r:id="rId12"/>
    <sheet name="11.2.6" sheetId="13" r:id="rId13"/>
    <sheet name="11.2.7" sheetId="14" r:id="rId14"/>
    <sheet name="11.2.8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<sst xmlns="http://schemas.openxmlformats.org/spreadsheetml/2006/main" count="763" uniqueCount="138">
  <si>
    <r>
      <rPr>
        <b/>
        <sz val="11"/>
        <color indexed="8"/>
        <rFont val="Calibri"/>
        <family val="2"/>
      </rPr>
      <t xml:space="preserve">11.1. </t>
    </r>
  </si>
  <si>
    <t>Province et région de l’entreprise</t>
  </si>
  <si>
    <r>
      <rPr>
        <sz val="11"/>
        <color indexed="8"/>
        <rFont val="Calibri"/>
        <family val="2"/>
      </rPr>
      <t>11.1.1.</t>
    </r>
  </si>
  <si>
    <r>
      <rPr>
        <sz val="11"/>
        <color indexed="8"/>
        <rFont val="Calibri"/>
        <family val="2"/>
      </rPr>
      <t>11.1.2.</t>
    </r>
  </si>
  <si>
    <r>
      <rPr>
        <sz val="11"/>
        <color indexed="8"/>
        <rFont val="Calibri"/>
        <family val="2"/>
      </rPr>
      <t>11.1.3.</t>
    </r>
  </si>
  <si>
    <r>
      <rPr>
        <sz val="11"/>
        <color indexed="8"/>
        <rFont val="Calibri"/>
        <family val="2"/>
      </rPr>
      <t>11.1.4</t>
    </r>
  </si>
  <si>
    <r>
      <rPr>
        <sz val="11"/>
        <color indexed="8"/>
        <rFont val="Calibri"/>
        <family val="2"/>
      </rPr>
      <t>11.1.5.</t>
    </r>
  </si>
  <si>
    <r>
      <rPr>
        <sz val="11"/>
        <color indexed="8"/>
        <rFont val="Calibri"/>
        <family val="2"/>
      </rPr>
      <t>11.1.6.</t>
    </r>
  </si>
  <si>
    <r>
      <rPr>
        <b/>
        <sz val="11"/>
        <color indexed="8"/>
        <rFont val="Calibri"/>
        <family val="2"/>
      </rPr>
      <t>11.2.</t>
    </r>
  </si>
  <si>
    <t>Taille de l’entreprise (en fonction du nombre de travailleurs)</t>
  </si>
  <si>
    <r>
      <rPr>
        <sz val="11"/>
        <color indexed="8"/>
        <rFont val="Calibri"/>
        <family val="2"/>
      </rPr>
      <t>11.2.1.</t>
    </r>
  </si>
  <si>
    <r>
      <rPr>
        <sz val="11"/>
        <color indexed="8"/>
        <rFont val="Calibri"/>
        <family val="2"/>
      </rPr>
      <t>11.2.2.</t>
    </r>
  </si>
  <si>
    <r>
      <rPr>
        <sz val="11"/>
        <color indexed="8"/>
        <rFont val="Calibri"/>
        <family val="2"/>
      </rPr>
      <t>11.2.3.</t>
    </r>
  </si>
  <si>
    <r>
      <rPr>
        <sz val="11"/>
        <color indexed="8"/>
        <rFont val="Calibri"/>
        <family val="2"/>
      </rPr>
      <t>11.2.4.</t>
    </r>
  </si>
  <si>
    <r>
      <rPr>
        <sz val="11"/>
        <color indexed="8"/>
        <rFont val="Calibri"/>
        <family val="2"/>
      </rPr>
      <t>11.2.5.</t>
    </r>
  </si>
  <si>
    <r>
      <rPr>
        <sz val="11"/>
        <color indexed="8"/>
        <rFont val="Calibri"/>
        <family val="2"/>
      </rPr>
      <t>11.2.6.</t>
    </r>
  </si>
  <si>
    <r>
      <rPr>
        <sz val="11"/>
        <color indexed="8"/>
        <rFont val="Calibri"/>
        <family val="2"/>
      </rPr>
      <t>11.2.7.</t>
    </r>
  </si>
  <si>
    <r>
      <rPr>
        <sz val="11"/>
        <color indexed="8"/>
        <rFont val="Calibri"/>
        <family val="2"/>
      </rPr>
      <t>11.2.8.</t>
    </r>
  </si>
  <si>
    <t>Région et province</t>
  </si>
  <si>
    <t>Année</t>
  </si>
  <si>
    <t>N</t>
  </si>
  <si>
    <t>%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</si>
  <si>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</si>
  <si>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</si>
  <si>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</si>
  <si>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</si>
  <si>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</si>
  <si>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</si>
  <si>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</si>
  <si>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</si>
  <si>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</si>
  <si>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</si>
  <si>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</si>
  <si>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</si>
  <si>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</si>
  <si>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Inconnu</t>
  </si>
  <si>
    <t>TOTAL</t>
  </si>
  <si>
    <t>Suite de l'accident</t>
  </si>
  <si>
    <t>CSS</t>
  </si>
  <si>
    <t>IT</t>
  </si>
  <si>
    <t>IP</t>
  </si>
  <si>
    <t>Mortels</t>
  </si>
  <si>
    <t>Commentaires:</t>
  </si>
  <si>
    <t>CSS : cas sans suites,  IT :  incapacité temporaire,  IP : incapacité permanente prévue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</si>
  <si>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</si>
  <si>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</si>
  <si>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</si>
  <si>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</si>
  <si>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</si>
  <si>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</si>
  <si>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</si>
  <si>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+</t>
  </si>
  <si>
    <t xml:space="preserve">15-24 ans </t>
  </si>
  <si>
    <t xml:space="preserve">25-49 ans </t>
  </si>
  <si>
    <t xml:space="preserve">50 ans et + </t>
  </si>
  <si>
    <t>Indéterminé</t>
  </si>
  <si>
    <t>Genre de travail</t>
  </si>
  <si>
    <t>Travail manuel</t>
  </si>
  <si>
    <t>Travail intellectuel</t>
  </si>
  <si>
    <t xml:space="preserve">Suite de l'accident 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</si>
  <si>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</si>
  <si>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Taille entreprise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</si>
  <si>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</si>
  <si>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</si>
  <si>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</si>
  <si>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</si>
  <si>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</si>
  <si>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</si>
  <si>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</si>
  <si>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</si>
  <si>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travailleurs et +</t>
  </si>
  <si>
    <t>1000  travailleurs et +</t>
  </si>
  <si>
    <t>Commentaires</t>
  </si>
  <si>
    <t>Accidents du travail</t>
  </si>
  <si>
    <t>Emploi en ETP</t>
  </si>
  <si>
    <t>Taux (N. acc./1000 Trav.)</t>
  </si>
  <si>
    <t>Taille de l'entreprise</t>
  </si>
  <si>
    <t>Accidents avec prévision d'incapacité permanente</t>
  </si>
  <si>
    <t>Emploi</t>
  </si>
  <si>
    <t>11.1. Province et région de l’entreprise</t>
  </si>
  <si>
    <t>11.2. Taille de l’entreprise (en fonction du nombre de travailleurs)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</si>
  <si>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</si>
  <si>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</si>
  <si>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</si>
  <si>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</si>
  <si>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</si>
  <si>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</si>
  <si>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</si>
  <si>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</si>
  <si>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</si>
  <si>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</si>
  <si>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</si>
  <si>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m-Inconnu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</si>
  <si>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</si>
  <si>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</si>
  <si>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</si>
  <si>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</si>
  <si>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</si>
  <si>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</si>
  <si>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</si>
  <si>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</si>
  <si>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</si>
  <si>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</si>
  <si>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</si>
  <si>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 Caractéristiques des entreprises où les accidents sont survenus dans le secteur privé - 2018</t>
  </si>
  <si>
    <t>Accidents sur le lieu de travail selon la province et  la région de l'entreprise: évolution 2012 - 2018</t>
  </si>
  <si>
    <t>Accidents sur le lieu de travail selon la province et la région de l'entreprise : distribution selon les conséquences - 2018</t>
  </si>
  <si>
    <t>Accidents sur le lieu de travail selon la province et la région de l'entreprise : distribution selon les conséquences et le genre - 2018</t>
  </si>
  <si>
    <t>Accidents sur le lieu de travail selon la province et la région de l'entreprise : distribution selon les conséquences et la génération en fréquence absolue - 2018</t>
  </si>
  <si>
    <t>Accidents sur le lieu de travail selon la province et la région de l'entreprise : distribution selon les conséquences et la génération en fréquence relative - 2018</t>
  </si>
  <si>
    <t>Accidents sur le lieu de travail selon la province et la région de l'entreprise : distribution selon les conséquences et le genre de travail - 2018</t>
  </si>
  <si>
    <t>Accidents sur le lieu de travail selon la taille de l'entreprise : évolution 2012 - 2018</t>
  </si>
  <si>
    <t>Accidents sur le lieu de travail selon la taille de l'entreprise : distribution selon les conséquences - 2018</t>
  </si>
  <si>
    <t>Accidents sur le lieu de travail selon la taille de l'entreprise : distribution selon les conséquences et le genre - 2018</t>
  </si>
  <si>
    <t>Accidents sur le lieu de travail selon la taille de l'entreprise : distribution selon les conséquences et la génération en fréquence absolue - 2018</t>
  </si>
  <si>
    <t>Accidents sur le lieu de travail selon la taille de l'entreprise : distribution selon les conséquences et la génération en fréquence relative - 2018</t>
  </si>
  <si>
    <t>Accidents sur le lieu de travail selon la taille de l'entreprise : distribution selon les conséquences et le genre de travail - 2018</t>
  </si>
  <si>
    <t>Accidents sur le lieu de travail selon la  taille de l'entreprise: nombre d'accidents par 1000 équivalents temps plein -2018</t>
  </si>
  <si>
    <t>Accidents sur le lieu de travail selon la taille de l'entreprise: nombre d'accidents avec prévision d'incapacité permanente par 1000 équivalents temps plein -2018</t>
  </si>
  <si>
    <t>11.1.1. Accidents sur le lieu de travail selon la province et  la région de l'entreprise: évolution 2012 - 2018</t>
  </si>
  <si>
    <t>Variation de 2017 à 2018 en %</t>
  </si>
  <si>
    <t>11.1.2. Accidents sur le lieu de travail selon la province et la région de l'entreprise : distribution selon les conséquences - 2018</t>
  </si>
  <si>
    <t>11.1.3. Accidents sur le lieu de travail selon la province et la région de l'entreprise : distribution selon les conséquences et le genre - 2018</t>
  </si>
  <si>
    <t>11.1.4. Accidents sur le lieu de travail selon la province et la région de l'entreprise : distribution selon les conséquences et la génération en fréquence absolue - 2018</t>
  </si>
  <si>
    <t>11.1.5. Accidents sur le lieu de travail selon la province et la région de l'entreprise : distribution selon les conséquences et la génération en fréquence relative - 2018</t>
  </si>
  <si>
    <t>11.1.6. Accidents sur le lieu de travail selon la province et la région de l'entreprise : distribution selon les conséquences et le genre de travail - 2018</t>
  </si>
  <si>
    <t>11.2.1. Accidents sur le lieu de travail selon la taille de l'entreprise : évolution 2012 - 2018</t>
  </si>
  <si>
    <t>11.2.2. Accidents sur le lieu de travail selon la taille de l'entreprise : distribution selon les conséquences - 2018</t>
  </si>
  <si>
    <t>11.2.3. Accidents sur le lieu de travail selon la taille de l'entreprise : distribution selon les conséquences et le genre - 2018</t>
  </si>
  <si>
    <t>11.2.4. Accidents sur le lieu de travail selon la taille de l'entreprise : distribution selon les conséquences et la génération en fréquence absolue - 2018</t>
  </si>
  <si>
    <t>11.2.5. Accidents sur le lieu de travail selon la taille de l'entreprise : distribution selon les conséquences et la génération en fréquence relative - 2018</t>
  </si>
  <si>
    <t>11.2.6. Accidents sur le lieu de travail selon la taille de l'entreprise : distribution selon les conséquences et le genre de travail - 2018</t>
  </si>
  <si>
    <t>11.2.7. Accidents sur le lieu de travail selon la  taille de l'entreprise: nombre d'accidents par 1000 équivalents temps plein - 2018</t>
  </si>
  <si>
    <t>11.2.8. Accidents sur le lieu de travail selon la taille de l'entreprise: nombre d'accidents avec prévision d'incapacité permanente par 1000 équivalents temps plein - 2018</t>
  </si>
  <si>
    <t>1) Le volume de l'emploi de 2018 (4 trimestres) est exprimé en équivalents temps plein. Il s'agit de données communiquées par l'ONSS</t>
  </si>
  <si>
    <t>2) Le taux indique le nombre d'accidents survenus en 2018 par 1.000 travailleurs (équivalent temps plein).</t>
  </si>
  <si>
    <t>1-9 travailleurs</t>
  </si>
  <si>
    <t>50-199 travailleurs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</si>
</sst>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00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164" fontId="7" fillId="33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/>
    </xf>
    <xf numFmtId="164" fontId="7" fillId="33" borderId="22" xfId="0" applyNumberFormat="1" applyFont="1" applyFill="1" applyBorder="1" applyAlignment="1">
      <alignment horizontal="center" vertical="center"/>
    </xf>
    <xf numFmtId="164" fontId="7" fillId="33" borderId="3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center" vertical="center"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9" fontId="8" fillId="33" borderId="22" xfId="0" applyNumberFormat="1" applyFont="1" applyFill="1" applyBorder="1" applyAlignment="1">
      <alignment horizontal="center" vertical="center"/>
    </xf>
    <xf numFmtId="3" fontId="6" fillId="33" borderId="48" xfId="0" applyNumberFormat="1" applyFont="1" applyFill="1" applyBorder="1" applyAlignment="1">
      <alignment horizontal="center" vertical="center"/>
    </xf>
    <xf numFmtId="9" fontId="8" fillId="33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wrapText="1"/>
    </xf>
    <xf numFmtId="3" fontId="4" fillId="33" borderId="51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9" fillId="33" borderId="21" xfId="0" applyNumberFormat="1" applyFont="1" applyFill="1" applyBorder="1" applyAlignment="1">
      <alignment horizontal="center" vertical="center"/>
    </xf>
    <xf numFmtId="164" fontId="6" fillId="33" borderId="3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9" fontId="6" fillId="33" borderId="59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38" xfId="0" applyNumberFormat="1" applyFont="1" applyFill="1" applyBorder="1" applyAlignment="1">
      <alignment horizontal="center" vertical="center"/>
    </xf>
    <xf numFmtId="9" fontId="6" fillId="33" borderId="38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37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3" fontId="9" fillId="0" borderId="62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63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6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4" fillId="0" borderId="68" xfId="0" applyNumberFormat="1" applyFont="1" applyBorder="1" applyAlignment="1">
      <alignment horizontal="center" vertical="center"/>
    </xf>
    <xf numFmtId="3" fontId="6" fillId="33" borderId="59" xfId="0" applyNumberFormat="1" applyFont="1" applyFill="1" applyBorder="1" applyAlignment="1">
      <alignment horizontal="center" vertical="center"/>
    </xf>
    <xf numFmtId="3" fontId="6" fillId="33" borderId="22" xfId="0" applyNumberFormat="1" applyFont="1" applyFill="1" applyBorder="1" applyAlignment="1">
      <alignment horizontal="center" vertical="center"/>
    </xf>
    <xf numFmtId="3" fontId="6" fillId="33" borderId="38" xfId="0" applyNumberFormat="1" applyFont="1" applyFill="1" applyBorder="1" applyAlignment="1">
      <alignment horizontal="center" vertical="center"/>
    </xf>
    <xf numFmtId="3" fontId="6" fillId="33" borderId="37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33" borderId="21" xfId="0" applyNumberFormat="1" applyFont="1" applyFill="1" applyBorder="1" applyAlignment="1">
      <alignment horizontal="center" vertical="center"/>
    </xf>
    <xf numFmtId="164" fontId="7" fillId="33" borderId="59" xfId="0" applyNumberFormat="1" applyFont="1" applyFill="1" applyBorder="1" applyAlignment="1">
      <alignment horizontal="center" vertical="center"/>
    </xf>
    <xf numFmtId="164" fontId="7" fillId="33" borderId="48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7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7" fillId="0" borderId="64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65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7" fillId="0" borderId="57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71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7" fillId="0" borderId="46" xfId="0" applyNumberFormat="1" applyFont="1" applyFill="1" applyBorder="1" applyAlignment="1">
      <alignment horizontal="center" vertical="center"/>
    </xf>
    <xf numFmtId="164" fontId="7" fillId="0" borderId="72" xfId="0" applyNumberFormat="1" applyFont="1" applyFill="1" applyBorder="1" applyAlignment="1">
      <alignment horizontal="center" vertical="center"/>
    </xf>
    <xf numFmtId="9" fontId="7" fillId="33" borderId="21" xfId="0" applyNumberFormat="1" applyFont="1" applyFill="1" applyBorder="1" applyAlignment="1">
      <alignment horizontal="center" vertical="center"/>
    </xf>
    <xf numFmtId="9" fontId="7" fillId="33" borderId="59" xfId="0" applyNumberFormat="1" applyFont="1" applyFill="1" applyBorder="1" applyAlignment="1">
      <alignment horizontal="center" vertical="center"/>
    </xf>
    <xf numFmtId="9" fontId="7" fillId="33" borderId="38" xfId="0" applyNumberFormat="1" applyFont="1" applyFill="1" applyBorder="1" applyAlignment="1">
      <alignment horizontal="center" vertical="center"/>
    </xf>
    <xf numFmtId="9" fontId="7" fillId="33" borderId="22" xfId="0" applyNumberFormat="1" applyFont="1" applyFill="1" applyBorder="1" applyAlignment="1">
      <alignment horizontal="center" vertical="center"/>
    </xf>
    <xf numFmtId="9" fontId="7" fillId="33" borderId="48" xfId="0" applyNumberFormat="1" applyFont="1" applyFill="1" applyBorder="1" applyAlignment="1">
      <alignment horizontal="center" vertical="center"/>
    </xf>
    <xf numFmtId="9" fontId="7" fillId="33" borderId="23" xfId="0" applyNumberFormat="1" applyFont="1" applyFill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164" fontId="8" fillId="33" borderId="38" xfId="0" applyNumberFormat="1" applyFont="1" applyFill="1" applyBorder="1" applyAlignment="1">
      <alignment horizontal="center" vertical="center"/>
    </xf>
    <xf numFmtId="3" fontId="9" fillId="33" borderId="37" xfId="0" applyNumberFormat="1" applyFont="1" applyFill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50" xfId="0" applyNumberFormat="1" applyFont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164" fontId="8" fillId="0" borderId="50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3" fontId="9" fillId="0" borderId="6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9" fillId="0" borderId="6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4" fontId="13" fillId="0" borderId="62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64" xfId="0" applyNumberFormat="1" applyFont="1" applyBorder="1" applyAlignment="1">
      <alignment horizontal="center" vertical="center"/>
    </xf>
    <xf numFmtId="164" fontId="13" fillId="0" borderId="4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66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7" fillId="0" borderId="67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center" vertical="center"/>
    </xf>
    <xf numFmtId="9" fontId="7" fillId="0" borderId="37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0" fontId="5" fillId="0" borderId="75" xfId="55" applyNumberFormat="1" applyFont="1" applyBorder="1" applyAlignment="1">
      <alignment horizontal="center" vertical="center"/>
    </xf>
    <xf numFmtId="164" fontId="7" fillId="0" borderId="29" xfId="55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0" fontId="5" fillId="0" borderId="76" xfId="55" applyNumberFormat="1" applyFont="1" applyBorder="1" applyAlignment="1">
      <alignment horizontal="center" vertical="center"/>
    </xf>
    <xf numFmtId="164" fontId="7" fillId="0" borderId="24" xfId="55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64" fontId="8" fillId="0" borderId="66" xfId="0" applyNumberFormat="1" applyFont="1" applyBorder="1" applyAlignment="1">
      <alignment horizontal="center" vertical="center"/>
    </xf>
    <xf numFmtId="0" fontId="5" fillId="0" borderId="77" xfId="55" applyNumberFormat="1" applyFont="1" applyBorder="1" applyAlignment="1">
      <alignment horizontal="center" vertical="center"/>
    </xf>
    <xf numFmtId="164" fontId="7" fillId="0" borderId="67" xfId="55" applyNumberFormat="1" applyFont="1" applyBorder="1" applyAlignment="1">
      <alignment horizontal="center" vertical="center"/>
    </xf>
    <xf numFmtId="0" fontId="8" fillId="0" borderId="78" xfId="55" applyNumberFormat="1" applyFont="1" applyBorder="1" applyAlignment="1">
      <alignment horizontal="center" vertical="center"/>
    </xf>
    <xf numFmtId="9" fontId="7" fillId="0" borderId="51" xfId="55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5" fontId="6" fillId="0" borderId="29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5" fontId="6" fillId="0" borderId="67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4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3" fontId="9" fillId="33" borderId="78" xfId="0" applyNumberFormat="1" applyFont="1" applyFill="1" applyBorder="1" applyAlignment="1">
      <alignment horizontal="center" vertical="center"/>
    </xf>
    <xf numFmtId="3" fontId="9" fillId="0" borderId="79" xfId="0" applyNumberFormat="1" applyFont="1" applyFill="1" applyBorder="1" applyAlignment="1">
      <alignment horizontal="center" vertical="center"/>
    </xf>
    <xf numFmtId="3" fontId="9" fillId="0" borderId="76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40" fillId="0" borderId="0" xfId="44" applyFill="1" applyAlignment="1">
      <alignment/>
    </xf>
    <xf numFmtId="0" fontId="0" fillId="0" borderId="0" xfId="0" applyFont="1" applyAlignment="1">
      <alignment/>
    </xf>
    <xf numFmtId="1" fontId="6" fillId="0" borderId="29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64" fontId="7" fillId="33" borderId="3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166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67" fontId="15" fillId="0" borderId="0" xfId="0" applyNumberFormat="1" applyFont="1" applyAlignment="1">
      <alignment vertical="top"/>
    </xf>
    <xf numFmtId="3" fontId="10" fillId="0" borderId="0" xfId="0" applyNumberFormat="1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top"/>
    </xf>
    <xf numFmtId="166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7" fontId="16" fillId="0" borderId="0" xfId="0" applyNumberFormat="1" applyFont="1" applyAlignment="1">
      <alignment vertical="top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48" fillId="0" borderId="0" xfId="0" applyFont="1" applyAlignment="1">
      <alignment/>
    </xf>
    <xf numFmtId="168" fontId="0" fillId="0" borderId="0" xfId="0" applyNumberFormat="1" applyFont="1" applyAlignment="1">
      <alignment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164" fontId="11" fillId="0" borderId="89" xfId="0" applyNumberFormat="1" applyFont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 applyProtection="1">
      <alignment horizontal="center" vertical="center" wrapText="1"/>
      <protection locked="0"/>
    </xf>
    <xf numFmtId="0" fontId="4" fillId="0" borderId="109" xfId="0" applyFont="1" applyFill="1" applyBorder="1" applyAlignment="1" applyProtection="1">
      <alignment horizontal="center" vertical="center" wrapText="1"/>
      <protection locked="0"/>
    </xf>
    <xf numFmtId="0" fontId="4" fillId="0" borderId="110" xfId="0" applyFont="1" applyFill="1" applyBorder="1" applyAlignment="1" applyProtection="1">
      <alignment horizontal="center" vertical="center" wrapText="1"/>
      <protection locked="0"/>
    </xf>
    <xf numFmtId="0" fontId="4" fillId="0" borderId="11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a-Bruxelles - Brussel</v>
          </cell>
          <cell r="B3">
            <v>19374</v>
          </cell>
          <cell r="C3">
            <v>15.785228337475049</v>
          </cell>
        </row>
        <row r="4">
          <cell r="A4" t="str">
            <v>b-Antwerpen</v>
          </cell>
          <cell r="B4">
            <v>21215</v>
          </cell>
          <cell r="C4">
            <v>17.285207968387176</v>
          </cell>
        </row>
        <row r="5">
          <cell r="A5" t="str">
            <v>c-Limburg</v>
          </cell>
          <cell r="B5">
            <v>8955</v>
          </cell>
          <cell r="C5">
            <v>7.296207275838188</v>
          </cell>
        </row>
        <row r="6">
          <cell r="A6" t="str">
            <v>d-Oost-Vlaanderen</v>
          </cell>
          <cell r="B6">
            <v>14211</v>
          </cell>
          <cell r="C6">
            <v>11.578604310098994</v>
          </cell>
        </row>
        <row r="7">
          <cell r="A7" t="str">
            <v>e-Vlaams-Brabant</v>
          </cell>
          <cell r="B7">
            <v>10881</v>
          </cell>
          <cell r="C7">
            <v>8.865441805515948</v>
          </cell>
        </row>
        <row r="8">
          <cell r="A8" t="str">
            <v>f-West-Vlaanderen</v>
          </cell>
          <cell r="B8">
            <v>18592</v>
          </cell>
          <cell r="C8">
            <v>15.148083268831222</v>
          </cell>
        </row>
        <row r="9">
          <cell r="A9" t="str">
            <v>g-Brabant Wallon</v>
          </cell>
          <cell r="B9">
            <v>2561</v>
          </cell>
          <cell r="C9">
            <v>2.086609361632786</v>
          </cell>
        </row>
        <row r="10">
          <cell r="A10" t="str">
            <v>h-Hainaut</v>
          </cell>
          <cell r="B10">
            <v>9973</v>
          </cell>
          <cell r="C10">
            <v>8.125636533996007</v>
          </cell>
        </row>
        <row r="11">
          <cell r="A11" t="str">
            <v>i-Liège</v>
          </cell>
          <cell r="B11">
            <v>8881</v>
          </cell>
          <cell r="C11">
            <v>7.235914775736342</v>
          </cell>
        </row>
        <row r="12">
          <cell r="A12" t="str">
            <v>j-Luxembourg</v>
          </cell>
          <cell r="B12">
            <v>1693</v>
          </cell>
          <cell r="C12">
            <v>1.3793946307084368</v>
          </cell>
        </row>
        <row r="13">
          <cell r="A13" t="str">
            <v>k-Namur</v>
          </cell>
          <cell r="B13">
            <v>3755</v>
          </cell>
          <cell r="C13">
            <v>3.0594369984112113</v>
          </cell>
        </row>
        <row r="14">
          <cell r="A14" t="str">
            <v>m-Inconnu</v>
          </cell>
          <cell r="B14">
            <v>2644</v>
          </cell>
          <cell r="C14">
            <v>2.15423473336864</v>
          </cell>
        </row>
        <row r="15">
          <cell r="A15" t="str">
            <v>Total</v>
          </cell>
          <cell r="B15">
            <v>122735</v>
          </cell>
          <cell r="C15">
            <v>100</v>
          </cell>
        </row>
        <row r="20">
          <cell r="A20" t="str">
            <v>a-Bruxelles - Brussel</v>
          </cell>
          <cell r="B20">
            <v>8520</v>
          </cell>
          <cell r="C20">
            <v>16.260162601626014</v>
          </cell>
          <cell r="D20">
            <v>8970</v>
          </cell>
          <cell r="E20">
            <v>15.290467748534024</v>
          </cell>
          <cell r="F20">
            <v>1876</v>
          </cell>
          <cell r="G20">
            <v>16.182178901060983</v>
          </cell>
          <cell r="H20">
            <v>8</v>
          </cell>
          <cell r="I20">
            <v>9.876543209876543</v>
          </cell>
          <cell r="J20">
            <v>19374</v>
          </cell>
          <cell r="K20">
            <v>15.785228337475049</v>
          </cell>
        </row>
        <row r="21">
          <cell r="A21" t="str">
            <v>b-Antwerpen</v>
          </cell>
          <cell r="B21">
            <v>9312</v>
          </cell>
          <cell r="C21">
            <v>17.771670674453226</v>
          </cell>
          <cell r="D21">
            <v>9934</v>
          </cell>
          <cell r="E21">
            <v>16.933724260193646</v>
          </cell>
          <cell r="F21">
            <v>1952</v>
          </cell>
          <cell r="G21">
            <v>16.837746916242562</v>
          </cell>
          <cell r="H21">
            <v>17</v>
          </cell>
          <cell r="I21">
            <v>20.987654320987655</v>
          </cell>
          <cell r="J21">
            <v>21215</v>
          </cell>
          <cell r="K21">
            <v>17.285207968387176</v>
          </cell>
        </row>
        <row r="22">
          <cell r="A22" t="str">
            <v>c-Limburg</v>
          </cell>
          <cell r="B22">
            <v>3477</v>
          </cell>
          <cell r="C22">
            <v>6.63574945608611</v>
          </cell>
          <cell r="D22">
            <v>4643</v>
          </cell>
          <cell r="E22">
            <v>7.914564298377198</v>
          </cell>
          <cell r="F22">
            <v>832</v>
          </cell>
          <cell r="G22">
            <v>7.176744587250926</v>
          </cell>
          <cell r="H22">
            <v>3</v>
          </cell>
          <cell r="I22">
            <v>3.7037037037037033</v>
          </cell>
          <cell r="J22">
            <v>8955</v>
          </cell>
          <cell r="K22">
            <v>7.296207275838188</v>
          </cell>
        </row>
        <row r="23">
          <cell r="A23" t="str">
            <v>d-Oost-Vlaanderen</v>
          </cell>
          <cell r="B23">
            <v>6311</v>
          </cell>
          <cell r="C23">
            <v>12.044352837894575</v>
          </cell>
          <cell r="D23">
            <v>6549</v>
          </cell>
          <cell r="E23">
            <v>11.163575617073501</v>
          </cell>
          <cell r="F23">
            <v>1334</v>
          </cell>
          <cell r="G23">
            <v>11.506943845423963</v>
          </cell>
          <cell r="H23">
            <v>17</v>
          </cell>
          <cell r="I23">
            <v>20.987654320987655</v>
          </cell>
          <cell r="J23">
            <v>14211</v>
          </cell>
          <cell r="K23">
            <v>11.578604310098994</v>
          </cell>
        </row>
        <row r="24">
          <cell r="A24" t="str">
            <v>e-Vlaams-Brabant</v>
          </cell>
          <cell r="B24">
            <v>4651</v>
          </cell>
          <cell r="C24">
            <v>8.876292988281996</v>
          </cell>
          <cell r="D24">
            <v>5235</v>
          </cell>
          <cell r="E24">
            <v>8.923701077321697</v>
          </cell>
          <cell r="F24">
            <v>992</v>
          </cell>
          <cell r="G24">
            <v>8.556887777106875</v>
          </cell>
          <cell r="H24">
            <v>3</v>
          </cell>
          <cell r="I24">
            <v>3.7037037037037033</v>
          </cell>
          <cell r="J24">
            <v>10881</v>
          </cell>
          <cell r="K24">
            <v>8.865441805515948</v>
          </cell>
        </row>
        <row r="25">
          <cell r="A25" t="str">
            <v>f-West-Vlaanderen</v>
          </cell>
          <cell r="B25">
            <v>7972</v>
          </cell>
          <cell r="C25">
            <v>15.214321157296078</v>
          </cell>
          <cell r="D25">
            <v>9068</v>
          </cell>
          <cell r="E25">
            <v>15.457520796399837</v>
          </cell>
          <cell r="F25">
            <v>1539</v>
          </cell>
          <cell r="G25">
            <v>13.275252307426896</v>
          </cell>
          <cell r="H25">
            <v>13</v>
          </cell>
          <cell r="I25">
            <v>16.049382716049383</v>
          </cell>
          <cell r="J25">
            <v>18592</v>
          </cell>
          <cell r="K25">
            <v>15.148083268831222</v>
          </cell>
        </row>
        <row r="26">
          <cell r="A26" t="str">
            <v>g-Brabant Wallon</v>
          </cell>
          <cell r="B26">
            <v>1096</v>
          </cell>
          <cell r="C26">
            <v>2.0916828886598724</v>
          </cell>
          <cell r="D26">
            <v>1196</v>
          </cell>
          <cell r="E26">
            <v>2.03872903313787</v>
          </cell>
          <cell r="F26">
            <v>268</v>
          </cell>
          <cell r="G26">
            <v>2.3117398430087124</v>
          </cell>
          <cell r="H26">
            <v>1</v>
          </cell>
          <cell r="I26">
            <v>1.2345679012345678</v>
          </cell>
          <cell r="J26">
            <v>2561</v>
          </cell>
          <cell r="K26">
            <v>2.086609361632786</v>
          </cell>
        </row>
        <row r="27">
          <cell r="A27" t="str">
            <v>h-Hainaut</v>
          </cell>
          <cell r="B27">
            <v>3978</v>
          </cell>
          <cell r="C27">
            <v>7.591892820336654</v>
          </cell>
          <cell r="D27">
            <v>4957</v>
          </cell>
          <cell r="E27">
            <v>8.44981590072276</v>
          </cell>
          <cell r="F27">
            <v>1027</v>
          </cell>
          <cell r="G27">
            <v>8.858794099887863</v>
          </cell>
          <cell r="H27">
            <v>11</v>
          </cell>
          <cell r="I27">
            <v>13.580246913580247</v>
          </cell>
          <cell r="J27">
            <v>9973</v>
          </cell>
          <cell r="K27">
            <v>8.125636533996007</v>
          </cell>
        </row>
        <row r="28">
          <cell r="A28" t="str">
            <v>i-Liège</v>
          </cell>
          <cell r="B28">
            <v>3563</v>
          </cell>
          <cell r="C28">
            <v>6.799877857933509</v>
          </cell>
          <cell r="D28">
            <v>4291</v>
          </cell>
          <cell r="E28">
            <v>7.314537024410201</v>
          </cell>
          <cell r="F28">
            <v>1027</v>
          </cell>
          <cell r="G28">
            <v>8.858794099887863</v>
          </cell>
          <cell r="H28">
            <v>0</v>
          </cell>
          <cell r="I28">
            <v>0</v>
          </cell>
          <cell r="J28">
            <v>8881</v>
          </cell>
          <cell r="K28">
            <v>7.235914775736342</v>
          </cell>
        </row>
        <row r="29">
          <cell r="A29" t="str">
            <v>j-Luxembourg</v>
          </cell>
          <cell r="B29">
            <v>603</v>
          </cell>
          <cell r="C29">
            <v>1.1508072827207145</v>
          </cell>
          <cell r="D29">
            <v>901</v>
          </cell>
          <cell r="E29">
            <v>1.5358652666030275</v>
          </cell>
          <cell r="F29">
            <v>187</v>
          </cell>
          <cell r="G29">
            <v>1.6130423531441387</v>
          </cell>
          <cell r="H29">
            <v>2</v>
          </cell>
          <cell r="I29">
            <v>2.4691358024691357</v>
          </cell>
          <cell r="J29">
            <v>1693</v>
          </cell>
          <cell r="K29">
            <v>1.3793946307084368</v>
          </cell>
        </row>
        <row r="30">
          <cell r="A30" t="str">
            <v>k-Namur</v>
          </cell>
          <cell r="B30">
            <v>1478</v>
          </cell>
          <cell r="C30">
            <v>2.8207183480285507</v>
          </cell>
          <cell r="D30">
            <v>1889</v>
          </cell>
          <cell r="E30">
            <v>3.2200327287603985</v>
          </cell>
          <cell r="F30">
            <v>386</v>
          </cell>
          <cell r="G30">
            <v>3.329595445527474</v>
          </cell>
          <cell r="H30">
            <v>2</v>
          </cell>
          <cell r="I30">
            <v>2.4691358024691357</v>
          </cell>
          <cell r="J30">
            <v>3755</v>
          </cell>
          <cell r="K30">
            <v>3.0594369984112113</v>
          </cell>
        </row>
        <row r="31">
          <cell r="A31" t="str">
            <v>m-Inconnu</v>
          </cell>
          <cell r="B31">
            <v>1437</v>
          </cell>
          <cell r="C31">
            <v>2.742471086682698</v>
          </cell>
          <cell r="D31">
            <v>1031</v>
          </cell>
          <cell r="E31">
            <v>1.7574662484658397</v>
          </cell>
          <cell r="F31">
            <v>173</v>
          </cell>
          <cell r="G31">
            <v>1.4922798240317434</v>
          </cell>
          <cell r="H31">
            <v>4</v>
          </cell>
          <cell r="I31">
            <v>4.938271604938271</v>
          </cell>
          <cell r="J31">
            <v>2644</v>
          </cell>
          <cell r="K31">
            <v>2.15423473336864</v>
          </cell>
        </row>
        <row r="32">
          <cell r="A32" t="str">
            <v>Total</v>
          </cell>
          <cell r="B32">
            <v>52398</v>
          </cell>
          <cell r="C32">
            <v>100</v>
          </cell>
          <cell r="D32">
            <v>58664</v>
          </cell>
          <cell r="E32">
            <v>100</v>
          </cell>
          <cell r="F32">
            <v>11593</v>
          </cell>
          <cell r="G32">
            <v>100</v>
          </cell>
          <cell r="H32">
            <v>81</v>
          </cell>
          <cell r="I32">
            <v>100</v>
          </cell>
          <cell r="J32">
            <v>122735</v>
          </cell>
          <cell r="K32">
            <v>100</v>
          </cell>
        </row>
        <row r="38">
          <cell r="A38" t="str">
            <v>a-Bruxelles - Brussel</v>
          </cell>
          <cell r="B38">
            <v>3720</v>
          </cell>
          <cell r="C38">
            <v>18.993158378433574</v>
          </cell>
          <cell r="D38">
            <v>3517</v>
          </cell>
          <cell r="E38">
            <v>20.59495227498975</v>
          </cell>
          <cell r="F38">
            <v>686</v>
          </cell>
          <cell r="G38">
            <v>23.230612935997293</v>
          </cell>
          <cell r="H38">
            <v>0</v>
          </cell>
          <cell r="I38">
            <v>0</v>
          </cell>
          <cell r="J38">
            <v>7923</v>
          </cell>
          <cell r="K38">
            <v>19.997980766803806</v>
          </cell>
          <cell r="L38">
            <v>4800</v>
          </cell>
          <cell r="M38">
            <v>14.628794343532853</v>
          </cell>
          <cell r="N38">
            <v>5453</v>
          </cell>
          <cell r="O38">
            <v>13.112270661504796</v>
          </cell>
          <cell r="P38">
            <v>1190</v>
          </cell>
          <cell r="Q38">
            <v>13.773148148148147</v>
          </cell>
          <cell r="R38">
            <v>8</v>
          </cell>
          <cell r="S38">
            <v>10.256410256410255</v>
          </cell>
          <cell r="T38">
            <v>11451</v>
          </cell>
          <cell r="U38">
            <v>13.777130757014294</v>
          </cell>
          <cell r="V38">
            <v>19374</v>
          </cell>
          <cell r="W38">
            <v>15.785228337475049</v>
          </cell>
        </row>
        <row r="39">
          <cell r="A39" t="str">
            <v>b-Antwerpen</v>
          </cell>
          <cell r="B39">
            <v>3296</v>
          </cell>
          <cell r="C39">
            <v>16.828346778311037</v>
          </cell>
          <cell r="D39">
            <v>2691</v>
          </cell>
          <cell r="E39">
            <v>15.758037125958893</v>
          </cell>
          <cell r="F39">
            <v>446</v>
          </cell>
          <cell r="G39">
            <v>15.103284795123603</v>
          </cell>
          <cell r="H39">
            <v>2</v>
          </cell>
          <cell r="I39">
            <v>66.66666666666666</v>
          </cell>
          <cell r="J39">
            <v>6435</v>
          </cell>
          <cell r="K39">
            <v>16.24220702188344</v>
          </cell>
          <cell r="L39">
            <v>6016</v>
          </cell>
          <cell r="M39">
            <v>18.334755577227842</v>
          </cell>
          <cell r="N39">
            <v>7243</v>
          </cell>
          <cell r="O39">
            <v>17.41650034866665</v>
          </cell>
          <cell r="P39">
            <v>1506</v>
          </cell>
          <cell r="Q39">
            <v>17.430555555555554</v>
          </cell>
          <cell r="R39">
            <v>15</v>
          </cell>
          <cell r="S39">
            <v>19.230769230769234</v>
          </cell>
          <cell r="T39">
            <v>14780</v>
          </cell>
          <cell r="U39">
            <v>17.78237643774965</v>
          </cell>
          <cell r="V39">
            <v>21215</v>
          </cell>
          <cell r="W39">
            <v>17.285207968387176</v>
          </cell>
        </row>
        <row r="40">
          <cell r="A40" t="str">
            <v>c-Limburg</v>
          </cell>
          <cell r="B40">
            <v>1074</v>
          </cell>
          <cell r="C40">
            <v>5.483508628612274</v>
          </cell>
          <cell r="D40">
            <v>1209</v>
          </cell>
          <cell r="E40">
            <v>7.079697839198923</v>
          </cell>
          <cell r="F40">
            <v>169</v>
          </cell>
          <cell r="G40">
            <v>5.722993565865222</v>
          </cell>
          <cell r="H40">
            <v>0</v>
          </cell>
          <cell r="I40">
            <v>0</v>
          </cell>
          <cell r="J40">
            <v>2452</v>
          </cell>
          <cell r="K40">
            <v>6.18894974633383</v>
          </cell>
          <cell r="L40">
            <v>2403</v>
          </cell>
          <cell r="M40">
            <v>7.323540168231135</v>
          </cell>
          <cell r="N40">
            <v>3434</v>
          </cell>
          <cell r="O40">
            <v>8.257388126097098</v>
          </cell>
          <cell r="P40">
            <v>663</v>
          </cell>
          <cell r="Q40">
            <v>7.673611111111112</v>
          </cell>
          <cell r="R40">
            <v>3</v>
          </cell>
          <cell r="S40">
            <v>3.8461538461538463</v>
          </cell>
          <cell r="T40">
            <v>6503</v>
          </cell>
          <cell r="U40">
            <v>7.824005005053178</v>
          </cell>
          <cell r="V40">
            <v>8955</v>
          </cell>
          <cell r="W40">
            <v>7.296207275838188</v>
          </cell>
        </row>
        <row r="41">
          <cell r="A41" t="str">
            <v>d-Oost-Vlaanderen</v>
          </cell>
          <cell r="B41">
            <v>2331</v>
          </cell>
          <cell r="C41">
            <v>11.901358112937812</v>
          </cell>
          <cell r="D41">
            <v>1903</v>
          </cell>
          <cell r="E41">
            <v>11.143643497101365</v>
          </cell>
          <cell r="F41">
            <v>326</v>
          </cell>
          <cell r="G41">
            <v>11.039620724686761</v>
          </cell>
          <cell r="H41">
            <v>0</v>
          </cell>
          <cell r="I41">
            <v>0</v>
          </cell>
          <cell r="J41">
            <v>4560</v>
          </cell>
          <cell r="K41">
            <v>11.50962921830435</v>
          </cell>
          <cell r="L41">
            <v>3980</v>
          </cell>
          <cell r="M41">
            <v>12.129708643179326</v>
          </cell>
          <cell r="N41">
            <v>4646</v>
          </cell>
          <cell r="O41">
            <v>11.171760405896073</v>
          </cell>
          <cell r="P41">
            <v>1008</v>
          </cell>
          <cell r="Q41">
            <v>11.666666666666664</v>
          </cell>
          <cell r="R41">
            <v>17</v>
          </cell>
          <cell r="S41">
            <v>21.794871794871796</v>
          </cell>
          <cell r="T41">
            <v>9651</v>
          </cell>
          <cell r="U41">
            <v>11.611482747004185</v>
          </cell>
          <cell r="V41">
            <v>14211</v>
          </cell>
          <cell r="W41">
            <v>11.578604310098994</v>
          </cell>
        </row>
        <row r="42">
          <cell r="A42" t="str">
            <v>e-Vlaams-Brabant</v>
          </cell>
          <cell r="B42">
            <v>1925</v>
          </cell>
          <cell r="C42">
            <v>9.828448892065762</v>
          </cell>
          <cell r="D42">
            <v>1572</v>
          </cell>
          <cell r="E42">
            <v>9.205363939802073</v>
          </cell>
          <cell r="F42">
            <v>264</v>
          </cell>
          <cell r="G42">
            <v>8.940060954961057</v>
          </cell>
          <cell r="H42">
            <v>0</v>
          </cell>
          <cell r="I42">
            <v>0</v>
          </cell>
          <cell r="J42">
            <v>3761</v>
          </cell>
          <cell r="K42">
            <v>9.492920063605846</v>
          </cell>
          <cell r="L42">
            <v>2726</v>
          </cell>
          <cell r="M42">
            <v>8.307936120931366</v>
          </cell>
          <cell r="N42">
            <v>3663</v>
          </cell>
          <cell r="O42">
            <v>8.808040974342944</v>
          </cell>
          <cell r="P42">
            <v>728</v>
          </cell>
          <cell r="Q42">
            <v>8.425925925925926</v>
          </cell>
          <cell r="R42">
            <v>3</v>
          </cell>
          <cell r="S42">
            <v>3.8461538461538463</v>
          </cell>
          <cell r="T42">
            <v>7120</v>
          </cell>
          <cell r="U42">
            <v>8.56634101737331</v>
          </cell>
          <cell r="V42">
            <v>10881</v>
          </cell>
          <cell r="W42">
            <v>8.865441805515948</v>
          </cell>
        </row>
        <row r="43">
          <cell r="A43" t="str">
            <v>f-West-Vlaanderen</v>
          </cell>
          <cell r="B43">
            <v>2510</v>
          </cell>
          <cell r="C43">
            <v>12.815276217706526</v>
          </cell>
          <cell r="D43">
            <v>2096</v>
          </cell>
          <cell r="E43">
            <v>12.273818586402765</v>
          </cell>
          <cell r="F43">
            <v>295</v>
          </cell>
          <cell r="G43">
            <v>9.989840839823907</v>
          </cell>
          <cell r="H43">
            <v>0</v>
          </cell>
          <cell r="I43">
            <v>0</v>
          </cell>
          <cell r="J43">
            <v>4901</v>
          </cell>
          <cell r="K43">
            <v>12.370327368181934</v>
          </cell>
          <cell r="L43">
            <v>5462</v>
          </cell>
          <cell r="M43">
            <v>16.646348896745096</v>
          </cell>
          <cell r="N43">
            <v>6972</v>
          </cell>
          <cell r="O43">
            <v>16.76485440161589</v>
          </cell>
          <cell r="P43">
            <v>1244</v>
          </cell>
          <cell r="Q43">
            <v>14.398148148148147</v>
          </cell>
          <cell r="R43">
            <v>13</v>
          </cell>
          <cell r="S43">
            <v>16.666666666666664</v>
          </cell>
          <cell r="T43">
            <v>13691</v>
          </cell>
          <cell r="U43">
            <v>16.472159391693538</v>
          </cell>
          <cell r="V43">
            <v>18592</v>
          </cell>
          <cell r="W43">
            <v>15.148083268831222</v>
          </cell>
        </row>
        <row r="44">
          <cell r="A44" t="str">
            <v>g-Brabant Wallon</v>
          </cell>
          <cell r="B44">
            <v>338</v>
          </cell>
          <cell r="C44">
            <v>1.7257224548146635</v>
          </cell>
          <cell r="D44">
            <v>325</v>
          </cell>
          <cell r="E44">
            <v>1.903144580429818</v>
          </cell>
          <cell r="F44">
            <v>68</v>
          </cell>
          <cell r="G44">
            <v>2.302742973247545</v>
          </cell>
          <cell r="H44">
            <v>0</v>
          </cell>
          <cell r="I44">
            <v>0</v>
          </cell>
          <cell r="J44">
            <v>731</v>
          </cell>
          <cell r="K44">
            <v>1.8450743330220347</v>
          </cell>
          <cell r="L44">
            <v>758</v>
          </cell>
          <cell r="M44">
            <v>2.3101304400828964</v>
          </cell>
          <cell r="N44">
            <v>871</v>
          </cell>
          <cell r="O44">
            <v>2.0944045014066894</v>
          </cell>
          <cell r="P44">
            <v>200</v>
          </cell>
          <cell r="Q44">
            <v>2.314814814814815</v>
          </cell>
          <cell r="R44">
            <v>1</v>
          </cell>
          <cell r="S44">
            <v>1.282051282051282</v>
          </cell>
          <cell r="T44">
            <v>1830</v>
          </cell>
          <cell r="U44">
            <v>2.2017421435102746</v>
          </cell>
          <cell r="V44">
            <v>2561</v>
          </cell>
          <cell r="W44">
            <v>2.086609361632786</v>
          </cell>
        </row>
        <row r="45">
          <cell r="A45" t="str">
            <v>h-Hainaut</v>
          </cell>
          <cell r="B45">
            <v>1616</v>
          </cell>
          <cell r="C45">
            <v>8.250791381599102</v>
          </cell>
          <cell r="D45">
            <v>1378</v>
          </cell>
          <cell r="E45">
            <v>8.069333021022427</v>
          </cell>
          <cell r="F45">
            <v>251</v>
          </cell>
          <cell r="G45">
            <v>8.499830680663733</v>
          </cell>
          <cell r="H45">
            <v>1</v>
          </cell>
          <cell r="I45">
            <v>33.33333333333333</v>
          </cell>
          <cell r="J45">
            <v>3246</v>
          </cell>
          <cell r="K45">
            <v>8.193038693556122</v>
          </cell>
          <cell r="L45">
            <v>2362</v>
          </cell>
          <cell r="M45">
            <v>7.1985858832134575</v>
          </cell>
          <cell r="N45">
            <v>3579</v>
          </cell>
          <cell r="O45">
            <v>8.606054776733114</v>
          </cell>
          <cell r="P45">
            <v>776</v>
          </cell>
          <cell r="Q45">
            <v>8.981481481481483</v>
          </cell>
          <cell r="R45">
            <v>10</v>
          </cell>
          <cell r="S45">
            <v>12.82051282051282</v>
          </cell>
          <cell r="T45">
            <v>6727</v>
          </cell>
          <cell r="U45">
            <v>8.093507868521103</v>
          </cell>
          <cell r="V45">
            <v>9973</v>
          </cell>
          <cell r="W45">
            <v>8.125636533996007</v>
          </cell>
        </row>
        <row r="46">
          <cell r="A46" t="str">
            <v>i-Liège</v>
          </cell>
          <cell r="B46">
            <v>1071</v>
          </cell>
          <cell r="C46">
            <v>5.46819156540386</v>
          </cell>
          <cell r="D46">
            <v>990</v>
          </cell>
          <cell r="E46">
            <v>5.797271183463137</v>
          </cell>
          <cell r="F46">
            <v>219</v>
          </cell>
          <cell r="G46">
            <v>7.416186928547239</v>
          </cell>
          <cell r="H46">
            <v>0</v>
          </cell>
          <cell r="I46">
            <v>0</v>
          </cell>
          <cell r="J46">
            <v>2280</v>
          </cell>
          <cell r="K46">
            <v>5.754814609152175</v>
          </cell>
          <cell r="L46">
            <v>2492</v>
          </cell>
          <cell r="M46">
            <v>7.594782396684139</v>
          </cell>
          <cell r="N46">
            <v>3301</v>
          </cell>
          <cell r="O46">
            <v>7.9375766465482</v>
          </cell>
          <cell r="P46">
            <v>808</v>
          </cell>
          <cell r="Q46">
            <v>9.351851851851851</v>
          </cell>
          <cell r="R46">
            <v>0</v>
          </cell>
          <cell r="S46">
            <v>0</v>
          </cell>
          <cell r="T46">
            <v>6601</v>
          </cell>
          <cell r="U46">
            <v>7.941912507820394</v>
          </cell>
          <cell r="V46">
            <v>8881</v>
          </cell>
          <cell r="W46">
            <v>7.235914775736342</v>
          </cell>
        </row>
        <row r="47">
          <cell r="A47" t="str">
            <v>j-Luxembourg</v>
          </cell>
          <cell r="B47">
            <v>197</v>
          </cell>
          <cell r="C47">
            <v>1.0058204840191975</v>
          </cell>
          <cell r="D47">
            <v>225</v>
          </cell>
          <cell r="E47">
            <v>1.3175616326052586</v>
          </cell>
          <cell r="F47">
            <v>31</v>
          </cell>
          <cell r="G47">
            <v>1.0497798848628515</v>
          </cell>
          <cell r="H47">
            <v>0</v>
          </cell>
          <cell r="I47">
            <v>0</v>
          </cell>
          <cell r="J47">
            <v>453</v>
          </cell>
          <cell r="K47">
            <v>1.1433907973447084</v>
          </cell>
          <cell r="L47">
            <v>406</v>
          </cell>
          <cell r="M47">
            <v>1.2373521882238205</v>
          </cell>
          <cell r="N47">
            <v>676</v>
          </cell>
          <cell r="O47">
            <v>1.625507971241013</v>
          </cell>
          <cell r="P47">
            <v>156</v>
          </cell>
          <cell r="Q47">
            <v>1.8055555555555554</v>
          </cell>
          <cell r="R47">
            <v>2</v>
          </cell>
          <cell r="S47">
            <v>2.564102564102564</v>
          </cell>
          <cell r="T47">
            <v>1240</v>
          </cell>
          <cell r="U47">
            <v>1.4918908513402953</v>
          </cell>
          <cell r="V47">
            <v>1693</v>
          </cell>
          <cell r="W47">
            <v>1.3793946307084368</v>
          </cell>
        </row>
        <row r="48">
          <cell r="A48" t="str">
            <v>k-Namur</v>
          </cell>
          <cell r="B48">
            <v>756</v>
          </cell>
          <cell r="C48">
            <v>3.8598999285203717</v>
          </cell>
          <cell r="D48">
            <v>760</v>
          </cell>
          <cell r="E48">
            <v>4.450430403466651</v>
          </cell>
          <cell r="F48">
            <v>135</v>
          </cell>
          <cell r="G48">
            <v>4.5716220792414495</v>
          </cell>
          <cell r="H48">
            <v>0</v>
          </cell>
          <cell r="I48">
            <v>0</v>
          </cell>
          <cell r="J48">
            <v>1651</v>
          </cell>
          <cell r="K48">
            <v>4.167192508644843</v>
          </cell>
          <cell r="L48">
            <v>722</v>
          </cell>
          <cell r="M48">
            <v>2.2004144825064</v>
          </cell>
          <cell r="N48">
            <v>1129</v>
          </cell>
          <cell r="O48">
            <v>2.714790679779739</v>
          </cell>
          <cell r="P48">
            <v>251</v>
          </cell>
          <cell r="Q48">
            <v>2.9050925925925926</v>
          </cell>
          <cell r="R48">
            <v>2</v>
          </cell>
          <cell r="S48">
            <v>2.564102564102564</v>
          </cell>
          <cell r="T48">
            <v>2104</v>
          </cell>
          <cell r="U48">
            <v>2.5314018961451463</v>
          </cell>
          <cell r="V48">
            <v>3755</v>
          </cell>
          <cell r="W48">
            <v>3.0594369984112113</v>
          </cell>
        </row>
        <row r="49">
          <cell r="A49" t="str">
            <v>m-Inconnu</v>
          </cell>
          <cell r="B49">
            <v>752</v>
          </cell>
          <cell r="C49">
            <v>3.8394771775758194</v>
          </cell>
          <cell r="D49">
            <v>411</v>
          </cell>
          <cell r="E49">
            <v>2.406745915558939</v>
          </cell>
          <cell r="F49">
            <v>63</v>
          </cell>
          <cell r="G49">
            <v>2.133423636979343</v>
          </cell>
          <cell r="H49">
            <v>0</v>
          </cell>
          <cell r="I49">
            <v>0</v>
          </cell>
          <cell r="J49">
            <v>1226</v>
          </cell>
          <cell r="K49">
            <v>3.094474873166915</v>
          </cell>
          <cell r="L49">
            <v>685</v>
          </cell>
          <cell r="M49">
            <v>2.0876508594416676</v>
          </cell>
          <cell r="N49">
            <v>620</v>
          </cell>
          <cell r="O49">
            <v>1.4908505061677928</v>
          </cell>
          <cell r="P49">
            <v>110</v>
          </cell>
          <cell r="Q49">
            <v>1.2731481481481481</v>
          </cell>
          <cell r="R49">
            <v>4</v>
          </cell>
          <cell r="S49">
            <v>5.128205128205128</v>
          </cell>
          <cell r="T49">
            <v>1418</v>
          </cell>
          <cell r="U49">
            <v>1.7060493767746283</v>
          </cell>
          <cell r="V49">
            <v>2644</v>
          </cell>
          <cell r="W49">
            <v>2.15423473336864</v>
          </cell>
        </row>
        <row r="50">
          <cell r="A50" t="str">
            <v>Total</v>
          </cell>
          <cell r="B50">
            <v>19586</v>
          </cell>
          <cell r="C50">
            <v>100</v>
          </cell>
          <cell r="D50">
            <v>17077</v>
          </cell>
          <cell r="E50">
            <v>100</v>
          </cell>
          <cell r="F50">
            <v>2953</v>
          </cell>
          <cell r="G50">
            <v>100</v>
          </cell>
          <cell r="H50">
            <v>3</v>
          </cell>
          <cell r="I50">
            <v>100</v>
          </cell>
          <cell r="J50">
            <v>39619</v>
          </cell>
          <cell r="K50">
            <v>100</v>
          </cell>
          <cell r="L50">
            <v>32812</v>
          </cell>
          <cell r="M50">
            <v>100</v>
          </cell>
          <cell r="N50">
            <v>41587</v>
          </cell>
          <cell r="O50">
            <v>100</v>
          </cell>
          <cell r="P50">
            <v>8640</v>
          </cell>
          <cell r="Q50">
            <v>100</v>
          </cell>
          <cell r="R50">
            <v>78</v>
          </cell>
          <cell r="S50">
            <v>100</v>
          </cell>
          <cell r="T50">
            <v>83116</v>
          </cell>
          <cell r="U50">
            <v>100</v>
          </cell>
          <cell r="V50">
            <v>122735</v>
          </cell>
          <cell r="W50">
            <v>100</v>
          </cell>
        </row>
        <row r="56">
          <cell r="A56" t="str">
            <v>a-Bruxelles - Brussel</v>
          </cell>
          <cell r="B56">
            <v>1418</v>
          </cell>
          <cell r="C56">
            <v>1467</v>
          </cell>
          <cell r="D56">
            <v>172</v>
          </cell>
          <cell r="E56">
            <v>1</v>
          </cell>
          <cell r="F56">
            <v>3058</v>
          </cell>
          <cell r="G56">
            <v>5355</v>
          </cell>
          <cell r="H56">
            <v>5796</v>
          </cell>
          <cell r="I56">
            <v>1215</v>
          </cell>
          <cell r="J56">
            <v>7</v>
          </cell>
          <cell r="K56">
            <v>12373</v>
          </cell>
          <cell r="L56">
            <v>1747</v>
          </cell>
          <cell r="M56">
            <v>1707</v>
          </cell>
          <cell r="N56">
            <v>489</v>
          </cell>
          <cell r="O56">
            <v>0</v>
          </cell>
          <cell r="P56">
            <v>3943</v>
          </cell>
          <cell r="Q56">
            <v>19374</v>
          </cell>
        </row>
        <row r="57">
          <cell r="A57" t="str">
            <v>b-Antwerpen</v>
          </cell>
          <cell r="B57">
            <v>1719</v>
          </cell>
          <cell r="C57">
            <v>1657</v>
          </cell>
          <cell r="D57">
            <v>167</v>
          </cell>
          <cell r="E57">
            <v>0</v>
          </cell>
          <cell r="F57">
            <v>3543</v>
          </cell>
          <cell r="G57">
            <v>5561</v>
          </cell>
          <cell r="H57">
            <v>6219</v>
          </cell>
          <cell r="I57">
            <v>1140</v>
          </cell>
          <cell r="J57">
            <v>10</v>
          </cell>
          <cell r="K57">
            <v>12930</v>
          </cell>
          <cell r="L57">
            <v>2032</v>
          </cell>
          <cell r="M57">
            <v>2058</v>
          </cell>
          <cell r="N57">
            <v>645</v>
          </cell>
          <cell r="O57">
            <v>7</v>
          </cell>
          <cell r="P57">
            <v>4742</v>
          </cell>
          <cell r="Q57">
            <v>21215</v>
          </cell>
        </row>
        <row r="58">
          <cell r="A58" t="str">
            <v>c-Limburg</v>
          </cell>
          <cell r="B58">
            <v>573</v>
          </cell>
          <cell r="C58">
            <v>736</v>
          </cell>
          <cell r="D58">
            <v>64</v>
          </cell>
          <cell r="E58">
            <v>0</v>
          </cell>
          <cell r="F58">
            <v>1373</v>
          </cell>
          <cell r="G58">
            <v>2236</v>
          </cell>
          <cell r="H58">
            <v>2961</v>
          </cell>
          <cell r="I58">
            <v>516</v>
          </cell>
          <cell r="J58">
            <v>1</v>
          </cell>
          <cell r="K58">
            <v>5714</v>
          </cell>
          <cell r="L58">
            <v>668</v>
          </cell>
          <cell r="M58">
            <v>946</v>
          </cell>
          <cell r="N58">
            <v>252</v>
          </cell>
          <cell r="O58">
            <v>2</v>
          </cell>
          <cell r="P58">
            <v>1868</v>
          </cell>
          <cell r="Q58">
            <v>8955</v>
          </cell>
        </row>
        <row r="59">
          <cell r="A59" t="str">
            <v>d-Oost-Vlaanderen</v>
          </cell>
          <cell r="B59">
            <v>957</v>
          </cell>
          <cell r="C59">
            <v>933</v>
          </cell>
          <cell r="D59">
            <v>115</v>
          </cell>
          <cell r="E59">
            <v>1</v>
          </cell>
          <cell r="F59">
            <v>2006</v>
          </cell>
          <cell r="G59">
            <v>3972</v>
          </cell>
          <cell r="H59">
            <v>4239</v>
          </cell>
          <cell r="I59">
            <v>794</v>
          </cell>
          <cell r="J59">
            <v>8</v>
          </cell>
          <cell r="K59">
            <v>9013</v>
          </cell>
          <cell r="L59">
            <v>1382</v>
          </cell>
          <cell r="M59">
            <v>1377</v>
          </cell>
          <cell r="N59">
            <v>425</v>
          </cell>
          <cell r="O59">
            <v>8</v>
          </cell>
          <cell r="P59">
            <v>3192</v>
          </cell>
          <cell r="Q59">
            <v>14211</v>
          </cell>
        </row>
        <row r="60">
          <cell r="A60" t="str">
            <v>e-Vlaams-Brabant</v>
          </cell>
          <cell r="B60">
            <v>911</v>
          </cell>
          <cell r="C60">
            <v>962</v>
          </cell>
          <cell r="D60">
            <v>96</v>
          </cell>
          <cell r="E60">
            <v>0</v>
          </cell>
          <cell r="F60">
            <v>1969</v>
          </cell>
          <cell r="G60">
            <v>2826</v>
          </cell>
          <cell r="H60">
            <v>3330</v>
          </cell>
          <cell r="I60">
            <v>600</v>
          </cell>
          <cell r="J60">
            <v>3</v>
          </cell>
          <cell r="K60">
            <v>6759</v>
          </cell>
          <cell r="L60">
            <v>914</v>
          </cell>
          <cell r="M60">
            <v>943</v>
          </cell>
          <cell r="N60">
            <v>296</v>
          </cell>
          <cell r="O60">
            <v>0</v>
          </cell>
          <cell r="P60">
            <v>2153</v>
          </cell>
          <cell r="Q60">
            <v>10881</v>
          </cell>
        </row>
        <row r="61">
          <cell r="A61" t="str">
            <v>f-West-Vlaanderen</v>
          </cell>
          <cell r="B61">
            <v>1500</v>
          </cell>
          <cell r="C61">
            <v>1631</v>
          </cell>
          <cell r="D61">
            <v>156</v>
          </cell>
          <cell r="E61">
            <v>0</v>
          </cell>
          <cell r="F61">
            <v>3287</v>
          </cell>
          <cell r="G61">
            <v>4850</v>
          </cell>
          <cell r="H61">
            <v>5785</v>
          </cell>
          <cell r="I61">
            <v>917</v>
          </cell>
          <cell r="J61">
            <v>9</v>
          </cell>
          <cell r="K61">
            <v>11561</v>
          </cell>
          <cell r="L61">
            <v>1622</v>
          </cell>
          <cell r="M61">
            <v>1652</v>
          </cell>
          <cell r="N61">
            <v>466</v>
          </cell>
          <cell r="O61">
            <v>4</v>
          </cell>
          <cell r="P61">
            <v>3744</v>
          </cell>
          <cell r="Q61">
            <v>18592</v>
          </cell>
        </row>
        <row r="62">
          <cell r="A62" t="str">
            <v>g-Brabant Wallon</v>
          </cell>
          <cell r="B62">
            <v>131</v>
          </cell>
          <cell r="C62">
            <v>170</v>
          </cell>
          <cell r="D62">
            <v>22</v>
          </cell>
          <cell r="E62">
            <v>0</v>
          </cell>
          <cell r="F62">
            <v>323</v>
          </cell>
          <cell r="G62">
            <v>723</v>
          </cell>
          <cell r="H62">
            <v>775</v>
          </cell>
          <cell r="I62">
            <v>172</v>
          </cell>
          <cell r="J62">
            <v>0</v>
          </cell>
          <cell r="K62">
            <v>1670</v>
          </cell>
          <cell r="L62">
            <v>242</v>
          </cell>
          <cell r="M62">
            <v>251</v>
          </cell>
          <cell r="N62">
            <v>74</v>
          </cell>
          <cell r="O62">
            <v>1</v>
          </cell>
          <cell r="P62">
            <v>568</v>
          </cell>
          <cell r="Q62">
            <v>2561</v>
          </cell>
        </row>
        <row r="63">
          <cell r="A63" t="str">
            <v>h-Hainaut</v>
          </cell>
          <cell r="B63">
            <v>603</v>
          </cell>
          <cell r="C63">
            <v>689</v>
          </cell>
          <cell r="D63">
            <v>76</v>
          </cell>
          <cell r="E63">
            <v>1</v>
          </cell>
          <cell r="F63">
            <v>1369</v>
          </cell>
          <cell r="G63">
            <v>2590</v>
          </cell>
          <cell r="H63">
            <v>3379</v>
          </cell>
          <cell r="I63">
            <v>638</v>
          </cell>
          <cell r="J63">
            <v>5</v>
          </cell>
          <cell r="K63">
            <v>6612</v>
          </cell>
          <cell r="L63">
            <v>785</v>
          </cell>
          <cell r="M63">
            <v>889</v>
          </cell>
          <cell r="N63">
            <v>313</v>
          </cell>
          <cell r="O63">
            <v>5</v>
          </cell>
          <cell r="P63">
            <v>1992</v>
          </cell>
          <cell r="Q63">
            <v>9973</v>
          </cell>
        </row>
        <row r="64">
          <cell r="A64" t="str">
            <v>i-Liège</v>
          </cell>
          <cell r="B64">
            <v>524</v>
          </cell>
          <cell r="C64">
            <v>594</v>
          </cell>
          <cell r="D64">
            <v>77</v>
          </cell>
          <cell r="E64">
            <v>0</v>
          </cell>
          <cell r="F64">
            <v>1195</v>
          </cell>
          <cell r="G64">
            <v>2230</v>
          </cell>
          <cell r="H64">
            <v>2858</v>
          </cell>
          <cell r="I64">
            <v>636</v>
          </cell>
          <cell r="J64">
            <v>0</v>
          </cell>
          <cell r="K64">
            <v>5724</v>
          </cell>
          <cell r="L64">
            <v>809</v>
          </cell>
          <cell r="M64">
            <v>839</v>
          </cell>
          <cell r="N64">
            <v>314</v>
          </cell>
          <cell r="O64">
            <v>0</v>
          </cell>
          <cell r="P64">
            <v>1962</v>
          </cell>
          <cell r="Q64">
            <v>8881</v>
          </cell>
        </row>
        <row r="65">
          <cell r="A65" t="str">
            <v>j-Luxembourg</v>
          </cell>
          <cell r="B65">
            <v>106</v>
          </cell>
          <cell r="C65">
            <v>199</v>
          </cell>
          <cell r="D65">
            <v>25</v>
          </cell>
          <cell r="E65">
            <v>0</v>
          </cell>
          <cell r="F65">
            <v>330</v>
          </cell>
          <cell r="G65">
            <v>392</v>
          </cell>
          <cell r="H65">
            <v>556</v>
          </cell>
          <cell r="I65">
            <v>114</v>
          </cell>
          <cell r="J65">
            <v>2</v>
          </cell>
          <cell r="K65">
            <v>1064</v>
          </cell>
          <cell r="L65">
            <v>105</v>
          </cell>
          <cell r="M65">
            <v>146</v>
          </cell>
          <cell r="N65">
            <v>48</v>
          </cell>
          <cell r="O65">
            <v>0</v>
          </cell>
          <cell r="P65">
            <v>299</v>
          </cell>
          <cell r="Q65">
            <v>1693</v>
          </cell>
        </row>
        <row r="66">
          <cell r="A66" t="str">
            <v>k-Namur</v>
          </cell>
          <cell r="B66">
            <v>238</v>
          </cell>
          <cell r="C66">
            <v>232</v>
          </cell>
          <cell r="D66">
            <v>30</v>
          </cell>
          <cell r="E66">
            <v>1</v>
          </cell>
          <cell r="F66">
            <v>501</v>
          </cell>
          <cell r="G66">
            <v>938</v>
          </cell>
          <cell r="H66">
            <v>1254</v>
          </cell>
          <cell r="I66">
            <v>255</v>
          </cell>
          <cell r="J66">
            <v>1</v>
          </cell>
          <cell r="K66">
            <v>2448</v>
          </cell>
          <cell r="L66">
            <v>302</v>
          </cell>
          <cell r="M66">
            <v>403</v>
          </cell>
          <cell r="N66">
            <v>101</v>
          </cell>
          <cell r="O66">
            <v>0</v>
          </cell>
          <cell r="P66">
            <v>806</v>
          </cell>
          <cell r="Q66">
            <v>3755</v>
          </cell>
        </row>
        <row r="67">
          <cell r="A67" t="str">
            <v>m-Inconnu</v>
          </cell>
          <cell r="B67">
            <v>489</v>
          </cell>
          <cell r="C67">
            <v>116</v>
          </cell>
          <cell r="D67">
            <v>12</v>
          </cell>
          <cell r="E67">
            <v>0</v>
          </cell>
          <cell r="F67">
            <v>617</v>
          </cell>
          <cell r="G67">
            <v>699</v>
          </cell>
          <cell r="H67">
            <v>714</v>
          </cell>
          <cell r="I67">
            <v>112</v>
          </cell>
          <cell r="J67">
            <v>1</v>
          </cell>
          <cell r="K67">
            <v>1525</v>
          </cell>
          <cell r="L67">
            <v>249</v>
          </cell>
          <cell r="M67">
            <v>201</v>
          </cell>
          <cell r="N67">
            <v>49</v>
          </cell>
          <cell r="O67">
            <v>3</v>
          </cell>
          <cell r="P67">
            <v>502</v>
          </cell>
          <cell r="Q67">
            <v>2644</v>
          </cell>
        </row>
        <row r="68">
          <cell r="A68" t="str">
            <v>Total</v>
          </cell>
          <cell r="B68">
            <v>9169</v>
          </cell>
          <cell r="C68">
            <v>9386</v>
          </cell>
          <cell r="D68">
            <v>1012</v>
          </cell>
          <cell r="E68">
            <v>4</v>
          </cell>
          <cell r="F68">
            <v>19571</v>
          </cell>
          <cell r="G68">
            <v>32372</v>
          </cell>
          <cell r="H68">
            <v>37866</v>
          </cell>
          <cell r="I68">
            <v>7109</v>
          </cell>
          <cell r="J68">
            <v>47</v>
          </cell>
          <cell r="K68">
            <v>77393</v>
          </cell>
          <cell r="L68">
            <v>10857</v>
          </cell>
          <cell r="M68">
            <v>11412</v>
          </cell>
          <cell r="N68">
            <v>3472</v>
          </cell>
          <cell r="O68">
            <v>30</v>
          </cell>
          <cell r="P68">
            <v>25771</v>
          </cell>
          <cell r="Q68">
            <v>122735</v>
          </cell>
        </row>
        <row r="74">
          <cell r="A74" t="str">
            <v>a-Bruxelles - Brussel</v>
          </cell>
          <cell r="B74">
            <v>15.465154324353797</v>
          </cell>
          <cell r="C74">
            <v>15.629661197528232</v>
          </cell>
          <cell r="D74">
            <v>16.99604743083004</v>
          </cell>
          <cell r="E74">
            <v>25</v>
          </cell>
          <cell r="F74">
            <v>15.625159675029382</v>
          </cell>
          <cell r="G74">
            <v>16.542073396762635</v>
          </cell>
          <cell r="H74">
            <v>15.30660751069561</v>
          </cell>
          <cell r="I74">
            <v>17.091011394007598</v>
          </cell>
          <cell r="J74">
            <v>14.893617021276595</v>
          </cell>
          <cell r="K74">
            <v>15.987233987569935</v>
          </cell>
          <cell r="L74">
            <v>16.091001197384173</v>
          </cell>
          <cell r="M74">
            <v>14.957939011566772</v>
          </cell>
          <cell r="N74">
            <v>14.084101382488479</v>
          </cell>
          <cell r="O74">
            <v>0</v>
          </cell>
          <cell r="P74">
            <v>15.300143572232354</v>
          </cell>
          <cell r="Q74">
            <v>15.785228337475049</v>
          </cell>
        </row>
        <row r="75">
          <cell r="A75" t="str">
            <v>b-Antwerpen</v>
          </cell>
          <cell r="B75">
            <v>18.747955065983206</v>
          </cell>
          <cell r="C75">
            <v>17.653952695503943</v>
          </cell>
          <cell r="D75">
            <v>16.50197628458498</v>
          </cell>
          <cell r="E75">
            <v>0</v>
          </cell>
          <cell r="F75">
            <v>18.103316131010168</v>
          </cell>
          <cell r="G75">
            <v>17.178425800074137</v>
          </cell>
          <cell r="H75">
            <v>16.42370464268737</v>
          </cell>
          <cell r="I75">
            <v>16.036010690673795</v>
          </cell>
          <cell r="J75">
            <v>21.276595744680847</v>
          </cell>
          <cell r="K75">
            <v>16.706937319912655</v>
          </cell>
          <cell r="L75">
            <v>18.716035737312335</v>
          </cell>
          <cell r="M75">
            <v>18.033648790746582</v>
          </cell>
          <cell r="N75">
            <v>18.577188940092164</v>
          </cell>
          <cell r="O75">
            <v>23.33333333333333</v>
          </cell>
          <cell r="P75">
            <v>18.400527724962167</v>
          </cell>
          <cell r="Q75">
            <v>17.285207968387176</v>
          </cell>
        </row>
        <row r="76">
          <cell r="A76" t="str">
            <v>c-Limburg</v>
          </cell>
          <cell r="B76">
            <v>6.249318355327734</v>
          </cell>
          <cell r="C76">
            <v>7.841466013211164</v>
          </cell>
          <cell r="D76">
            <v>6.324110671936759</v>
          </cell>
          <cell r="E76">
            <v>0</v>
          </cell>
          <cell r="F76">
            <v>7.015482090848704</v>
          </cell>
          <cell r="G76">
            <v>6.907203756332633</v>
          </cell>
          <cell r="H76">
            <v>7.8196799239423225</v>
          </cell>
          <cell r="I76">
            <v>7.258404838936559</v>
          </cell>
          <cell r="J76">
            <v>2.127659574468085</v>
          </cell>
          <cell r="K76">
            <v>7.383096662488856</v>
          </cell>
          <cell r="L76">
            <v>6.1527125356912595</v>
          </cell>
          <cell r="M76">
            <v>8.289519803715386</v>
          </cell>
          <cell r="N76">
            <v>7.258064516129033</v>
          </cell>
          <cell r="O76">
            <v>6.666666666666668</v>
          </cell>
          <cell r="P76">
            <v>7.248457568584843</v>
          </cell>
          <cell r="Q76">
            <v>7.296207275838188</v>
          </cell>
        </row>
        <row r="77">
          <cell r="A77" t="str">
            <v>d-Oost-Vlaanderen</v>
          </cell>
          <cell r="B77">
            <v>10.437343221725378</v>
          </cell>
          <cell r="C77">
            <v>9.940336671638612</v>
          </cell>
          <cell r="D77">
            <v>11.363636363636363</v>
          </cell>
          <cell r="E77">
            <v>25</v>
          </cell>
          <cell r="F77">
            <v>10.249859485974145</v>
          </cell>
          <cell r="G77">
            <v>12.269862844433462</v>
          </cell>
          <cell r="H77">
            <v>11.194739344002535</v>
          </cell>
          <cell r="I77">
            <v>11.168940779293854</v>
          </cell>
          <cell r="J77">
            <v>17.02127659574468</v>
          </cell>
          <cell r="K77">
            <v>11.645756076130915</v>
          </cell>
          <cell r="L77">
            <v>12.729114856774432</v>
          </cell>
          <cell r="M77">
            <v>12.066246056782337</v>
          </cell>
          <cell r="N77">
            <v>12.240783410138249</v>
          </cell>
          <cell r="O77">
            <v>26.66666666666667</v>
          </cell>
          <cell r="P77">
            <v>12.38601528850258</v>
          </cell>
          <cell r="Q77">
            <v>11.578604310098994</v>
          </cell>
        </row>
        <row r="78">
          <cell r="A78" t="str">
            <v>e-Vlaams-Brabant</v>
          </cell>
          <cell r="B78">
            <v>9.935652742938162</v>
          </cell>
          <cell r="C78">
            <v>10.249307479224377</v>
          </cell>
          <cell r="D78">
            <v>9.486166007905137</v>
          </cell>
          <cell r="E78">
            <v>0</v>
          </cell>
          <cell r="F78">
            <v>10.060804251187982</v>
          </cell>
          <cell r="G78">
            <v>8.729766464846163</v>
          </cell>
          <cell r="H78">
            <v>8.794168911424496</v>
          </cell>
          <cell r="I78">
            <v>8.440005626670418</v>
          </cell>
          <cell r="J78">
            <v>6.382978723404255</v>
          </cell>
          <cell r="K78">
            <v>8.733347977207242</v>
          </cell>
          <cell r="L78">
            <v>8.418531822787143</v>
          </cell>
          <cell r="M78">
            <v>8.26323168594462</v>
          </cell>
          <cell r="N78">
            <v>8.525345622119817</v>
          </cell>
          <cell r="O78">
            <v>0</v>
          </cell>
          <cell r="P78">
            <v>8.354351790772574</v>
          </cell>
          <cell r="Q78">
            <v>8.865441805515948</v>
          </cell>
        </row>
        <row r="79">
          <cell r="A79" t="str">
            <v>f-West-Vlaanderen</v>
          </cell>
          <cell r="B79">
            <v>16.3594721343658</v>
          </cell>
          <cell r="C79">
            <v>17.37694438525463</v>
          </cell>
          <cell r="D79">
            <v>15.41501976284585</v>
          </cell>
          <cell r="E79">
            <v>0</v>
          </cell>
          <cell r="F79">
            <v>16.795258290327524</v>
          </cell>
          <cell r="G79">
            <v>14.98208328184851</v>
          </cell>
          <cell r="H79">
            <v>15.277557703480696</v>
          </cell>
          <cell r="I79">
            <v>12.899141932761289</v>
          </cell>
          <cell r="J79">
            <v>19.148936170212767</v>
          </cell>
          <cell r="K79">
            <v>14.938043492305505</v>
          </cell>
          <cell r="L79">
            <v>14.939670258819197</v>
          </cell>
          <cell r="M79">
            <v>14.475990185769366</v>
          </cell>
          <cell r="N79">
            <v>13.421658986175114</v>
          </cell>
          <cell r="O79">
            <v>13.333333333333336</v>
          </cell>
          <cell r="P79">
            <v>14.527957782003027</v>
          </cell>
          <cell r="Q79">
            <v>15.148083268831222</v>
          </cell>
        </row>
        <row r="80">
          <cell r="A80" t="str">
            <v>g-Brabant Wallon</v>
          </cell>
          <cell r="B80">
            <v>1.4287272330679464</v>
          </cell>
          <cell r="C80">
            <v>1.811208182399318</v>
          </cell>
          <cell r="D80">
            <v>2.1739130434782608</v>
          </cell>
          <cell r="E80">
            <v>0</v>
          </cell>
          <cell r="F80">
            <v>1.6504011036738033</v>
          </cell>
          <cell r="G80">
            <v>2.2334115902631906</v>
          </cell>
          <cell r="H80">
            <v>2.046690962869065</v>
          </cell>
          <cell r="I80">
            <v>2.41946827964552</v>
          </cell>
          <cell r="J80">
            <v>0</v>
          </cell>
          <cell r="K80">
            <v>2.157817890506893</v>
          </cell>
          <cell r="L80">
            <v>2.2289766970618032</v>
          </cell>
          <cell r="M80">
            <v>2.1994391868208902</v>
          </cell>
          <cell r="N80">
            <v>2.131336405529954</v>
          </cell>
          <cell r="O80">
            <v>3.333333333333334</v>
          </cell>
          <cell r="P80">
            <v>2.204027783167126</v>
          </cell>
          <cell r="Q80">
            <v>2.086609361632786</v>
          </cell>
        </row>
        <row r="81">
          <cell r="A81" t="str">
            <v>h-Hainaut</v>
          </cell>
          <cell r="B81">
            <v>6.576507798015051</v>
          </cell>
          <cell r="C81">
            <v>7.340720221606649</v>
          </cell>
          <cell r="D81">
            <v>7.5098814229249005</v>
          </cell>
          <cell r="E81">
            <v>25</v>
          </cell>
          <cell r="F81">
            <v>6.995043687088039</v>
          </cell>
          <cell r="G81">
            <v>8.00074138144075</v>
          </cell>
          <cell r="H81">
            <v>8.923572598109121</v>
          </cell>
          <cell r="I81">
            <v>8.974539316359543</v>
          </cell>
          <cell r="J81">
            <v>10.638297872340424</v>
          </cell>
          <cell r="K81">
            <v>8.543408318581784</v>
          </cell>
          <cell r="L81">
            <v>7.230358294188082</v>
          </cell>
          <cell r="M81">
            <v>7.790045566070802</v>
          </cell>
          <cell r="N81">
            <v>9.014976958525347</v>
          </cell>
          <cell r="O81">
            <v>16.666666666666664</v>
          </cell>
          <cell r="P81">
            <v>7.72961856350161</v>
          </cell>
          <cell r="Q81">
            <v>8.125636533996007</v>
          </cell>
        </row>
        <row r="82">
          <cell r="A82" t="str">
            <v>i-Liège</v>
          </cell>
          <cell r="B82">
            <v>5.714908932271785</v>
          </cell>
          <cell r="C82">
            <v>6.328574472618794</v>
          </cell>
          <cell r="D82">
            <v>7.608695652173914</v>
          </cell>
          <cell r="E82">
            <v>0</v>
          </cell>
          <cell r="F82">
            <v>6.105973123499054</v>
          </cell>
          <cell r="G82">
            <v>6.888669220313853</v>
          </cell>
          <cell r="H82">
            <v>7.547668092748112</v>
          </cell>
          <cell r="I82">
            <v>8.946405964270642</v>
          </cell>
          <cell r="J82">
            <v>0</v>
          </cell>
          <cell r="K82">
            <v>7.396017727701473</v>
          </cell>
          <cell r="L82">
            <v>7.451413834392557</v>
          </cell>
          <cell r="M82">
            <v>7.351910269891343</v>
          </cell>
          <cell r="N82">
            <v>9.043778801843319</v>
          </cell>
          <cell r="O82">
            <v>0</v>
          </cell>
          <cell r="P82">
            <v>7.613208645376586</v>
          </cell>
          <cell r="Q82">
            <v>7.235914775736342</v>
          </cell>
        </row>
        <row r="83">
          <cell r="A83" t="str">
            <v>j-Luxembourg</v>
          </cell>
          <cell r="B83">
            <v>1.1560693641618496</v>
          </cell>
          <cell r="C83">
            <v>2.1201789899850843</v>
          </cell>
          <cell r="D83">
            <v>2.4703557312252964</v>
          </cell>
          <cell r="E83">
            <v>0</v>
          </cell>
          <cell r="F83">
            <v>1.6861683102549692</v>
          </cell>
          <cell r="G83">
            <v>1.2109230198937353</v>
          </cell>
          <cell r="H83">
            <v>1.468335710135742</v>
          </cell>
          <cell r="I83">
            <v>1.6036010690673792</v>
          </cell>
          <cell r="J83">
            <v>4.25531914893617</v>
          </cell>
          <cell r="K83">
            <v>1.374801338622356</v>
          </cell>
          <cell r="L83">
            <v>0.9671179883945843</v>
          </cell>
          <cell r="M83">
            <v>1.2793550648440237</v>
          </cell>
          <cell r="N83">
            <v>1.3824884792626728</v>
          </cell>
          <cell r="O83">
            <v>0</v>
          </cell>
          <cell r="P83">
            <v>1.160218850646075</v>
          </cell>
          <cell r="Q83">
            <v>1.3793946307084368</v>
          </cell>
        </row>
        <row r="84">
          <cell r="A84" t="str">
            <v>k-Namur</v>
          </cell>
          <cell r="B84">
            <v>2.5957029119860398</v>
          </cell>
          <cell r="C84">
            <v>2.4717664606861285</v>
          </cell>
          <cell r="D84">
            <v>2.9644268774703555</v>
          </cell>
          <cell r="E84">
            <v>25</v>
          </cell>
          <cell r="F84">
            <v>2.5599100710234532</v>
          </cell>
          <cell r="G84">
            <v>2.897565797602867</v>
          </cell>
          <cell r="H84">
            <v>3.311678022500396</v>
          </cell>
          <cell r="I84">
            <v>3.587002391334928</v>
          </cell>
          <cell r="J84">
            <v>2.127659574468085</v>
          </cell>
          <cell r="K84">
            <v>3.1630767640484283</v>
          </cell>
          <cell r="L84">
            <v>2.7816155475729945</v>
          </cell>
          <cell r="M84">
            <v>3.5313704872064493</v>
          </cell>
          <cell r="N84">
            <v>2.9089861751152073</v>
          </cell>
          <cell r="O84">
            <v>0</v>
          </cell>
          <cell r="P84">
            <v>3.127546466958985</v>
          </cell>
          <cell r="Q84">
            <v>3.0594369984112113</v>
          </cell>
        </row>
        <row r="85">
          <cell r="A85" t="str">
            <v>m-Inconnu</v>
          </cell>
          <cell r="B85">
            <v>5.333187915803251</v>
          </cell>
          <cell r="C85">
            <v>1.2358832303430642</v>
          </cell>
          <cell r="D85">
            <v>1.185770750988142</v>
          </cell>
          <cell r="E85">
            <v>0</v>
          </cell>
          <cell r="F85">
            <v>3.152623780082776</v>
          </cell>
          <cell r="G85">
            <v>2.1592734461880636</v>
          </cell>
          <cell r="H85">
            <v>1.8855965774045316</v>
          </cell>
          <cell r="I85">
            <v>1.5754677169784779</v>
          </cell>
          <cell r="J85">
            <v>2.127659574468085</v>
          </cell>
          <cell r="K85">
            <v>1.9704624449239594</v>
          </cell>
          <cell r="L85">
            <v>2.2934512296214424</v>
          </cell>
          <cell r="M85">
            <v>1.7613038906414302</v>
          </cell>
          <cell r="N85">
            <v>1.411290322580645</v>
          </cell>
          <cell r="O85">
            <v>10</v>
          </cell>
          <cell r="P85">
            <v>1.9479259632920725</v>
          </cell>
          <cell r="Q85">
            <v>2.15423473336864</v>
          </cell>
        </row>
        <row r="86">
          <cell r="A86" t="str">
            <v>Total</v>
          </cell>
          <cell r="B86">
            <v>100</v>
          </cell>
          <cell r="C86">
            <v>100</v>
          </cell>
          <cell r="D86">
            <v>100</v>
          </cell>
          <cell r="E86">
            <v>100</v>
          </cell>
          <cell r="F86">
            <v>100</v>
          </cell>
          <cell r="G86">
            <v>100</v>
          </cell>
          <cell r="H86">
            <v>100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  <cell r="M86">
            <v>100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92">
          <cell r="A92" t="str">
            <v>a-Bruxelles - Brussel</v>
          </cell>
          <cell r="B92">
            <v>54</v>
          </cell>
          <cell r="C92">
            <v>4.647160068846816</v>
          </cell>
          <cell r="D92">
            <v>1</v>
          </cell>
          <cell r="E92">
            <v>100</v>
          </cell>
          <cell r="F92">
            <v>0</v>
          </cell>
          <cell r="G92">
            <v>0</v>
          </cell>
          <cell r="H92">
            <v>55</v>
          </cell>
          <cell r="I92">
            <v>4.680851063829787</v>
          </cell>
          <cell r="J92">
            <v>4109</v>
          </cell>
          <cell r="K92">
            <v>21.284641284641285</v>
          </cell>
          <cell r="L92">
            <v>2966</v>
          </cell>
          <cell r="M92">
            <v>23.48190958752276</v>
          </cell>
          <cell r="N92">
            <v>603</v>
          </cell>
          <cell r="O92">
            <v>24.784217016029594</v>
          </cell>
          <cell r="P92">
            <v>0</v>
          </cell>
          <cell r="Q92">
            <v>0</v>
          </cell>
          <cell r="R92">
            <v>7678</v>
          </cell>
          <cell r="S92">
            <v>22.336649793448537</v>
          </cell>
          <cell r="T92">
            <v>4357</v>
          </cell>
          <cell r="U92">
            <v>13.645047132880272</v>
          </cell>
          <cell r="V92">
            <v>6003</v>
          </cell>
          <cell r="W92">
            <v>13.040928050052138</v>
          </cell>
          <cell r="X92">
            <v>1273</v>
          </cell>
          <cell r="Y92">
            <v>13.915609969392216</v>
          </cell>
          <cell r="Z92">
            <v>8</v>
          </cell>
          <cell r="AA92">
            <v>10.526315789473683</v>
          </cell>
          <cell r="AB92">
            <v>11641</v>
          </cell>
          <cell r="AC92">
            <v>13.351914298167138</v>
          </cell>
          <cell r="AD92">
            <v>19374</v>
          </cell>
          <cell r="AE92">
            <v>15.785228337475049</v>
          </cell>
        </row>
        <row r="93">
          <cell r="A93" t="str">
            <v>b-Antwerpen</v>
          </cell>
          <cell r="B93">
            <v>131</v>
          </cell>
          <cell r="C93">
            <v>11.273666092943202</v>
          </cell>
          <cell r="D93">
            <v>0</v>
          </cell>
          <cell r="E93">
            <v>0</v>
          </cell>
          <cell r="F93">
            <v>1</v>
          </cell>
          <cell r="G93">
            <v>8.333333333333332</v>
          </cell>
          <cell r="H93">
            <v>132</v>
          </cell>
          <cell r="I93">
            <v>11.23404255319149</v>
          </cell>
          <cell r="J93">
            <v>3285</v>
          </cell>
          <cell r="K93">
            <v>17.016317016317018</v>
          </cell>
          <cell r="L93">
            <v>1843</v>
          </cell>
          <cell r="M93">
            <v>14.591085424748634</v>
          </cell>
          <cell r="N93">
            <v>358</v>
          </cell>
          <cell r="O93">
            <v>14.714344430743939</v>
          </cell>
          <cell r="P93">
            <v>1</v>
          </cell>
          <cell r="Q93">
            <v>20</v>
          </cell>
          <cell r="R93">
            <v>5487</v>
          </cell>
          <cell r="S93">
            <v>15.962646186070867</v>
          </cell>
          <cell r="T93">
            <v>5896</v>
          </cell>
          <cell r="U93">
            <v>18.464814756819393</v>
          </cell>
          <cell r="V93">
            <v>8091</v>
          </cell>
          <cell r="W93">
            <v>17.576903023983313</v>
          </cell>
          <cell r="X93">
            <v>1593</v>
          </cell>
          <cell r="Y93">
            <v>17.413642326191518</v>
          </cell>
          <cell r="Z93">
            <v>16</v>
          </cell>
          <cell r="AA93">
            <v>21.052631578947366</v>
          </cell>
          <cell r="AB93">
            <v>15596</v>
          </cell>
          <cell r="AC93">
            <v>17.88819305851857</v>
          </cell>
          <cell r="AD93">
            <v>21215</v>
          </cell>
          <cell r="AE93">
            <v>17.285207968387176</v>
          </cell>
        </row>
        <row r="94">
          <cell r="A94" t="str">
            <v>c-Limburg</v>
          </cell>
          <cell r="B94">
            <v>44</v>
          </cell>
          <cell r="C94">
            <v>3.7865748709122204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44</v>
          </cell>
          <cell r="I94">
            <v>3.74468085106383</v>
          </cell>
          <cell r="J94">
            <v>925</v>
          </cell>
          <cell r="K94">
            <v>4.791504791504791</v>
          </cell>
          <cell r="L94">
            <v>556</v>
          </cell>
          <cell r="M94">
            <v>4.401868418969203</v>
          </cell>
          <cell r="N94">
            <v>101</v>
          </cell>
          <cell r="O94">
            <v>4.151253596383066</v>
          </cell>
          <cell r="P94">
            <v>1</v>
          </cell>
          <cell r="Q94">
            <v>20</v>
          </cell>
          <cell r="R94">
            <v>1583</v>
          </cell>
          <cell r="S94">
            <v>4.605224879269215</v>
          </cell>
          <cell r="T94">
            <v>2508</v>
          </cell>
          <cell r="U94">
            <v>7.854436127900787</v>
          </cell>
          <cell r="V94">
            <v>4087</v>
          </cell>
          <cell r="W94">
            <v>8.878606187000347</v>
          </cell>
          <cell r="X94">
            <v>731</v>
          </cell>
          <cell r="Y94">
            <v>7.9908176650634015</v>
          </cell>
          <cell r="Z94">
            <v>2</v>
          </cell>
          <cell r="AA94">
            <v>2.631578947368421</v>
          </cell>
          <cell r="AB94">
            <v>7328</v>
          </cell>
          <cell r="AC94">
            <v>8.405019154451402</v>
          </cell>
          <cell r="AD94">
            <v>8955</v>
          </cell>
          <cell r="AE94">
            <v>7.296207275838188</v>
          </cell>
        </row>
        <row r="95">
          <cell r="A95" t="str">
            <v>d-Oost-Vlaanderen</v>
          </cell>
          <cell r="B95">
            <v>77</v>
          </cell>
          <cell r="C95">
            <v>6.626506024096386</v>
          </cell>
          <cell r="D95">
            <v>0</v>
          </cell>
          <cell r="E95">
            <v>0</v>
          </cell>
          <cell r="F95">
            <v>2</v>
          </cell>
          <cell r="G95">
            <v>16.666666666666664</v>
          </cell>
          <cell r="H95">
            <v>79</v>
          </cell>
          <cell r="I95">
            <v>6.723404255319149</v>
          </cell>
          <cell r="J95">
            <v>2325</v>
          </cell>
          <cell r="K95">
            <v>12.043512043512044</v>
          </cell>
          <cell r="L95">
            <v>1301</v>
          </cell>
          <cell r="M95">
            <v>10.300055419206714</v>
          </cell>
          <cell r="N95">
            <v>250</v>
          </cell>
          <cell r="O95">
            <v>10.275380189066999</v>
          </cell>
          <cell r="P95">
            <v>1</v>
          </cell>
          <cell r="Q95">
            <v>20</v>
          </cell>
          <cell r="R95">
            <v>3877</v>
          </cell>
          <cell r="S95">
            <v>11.278873567231047</v>
          </cell>
          <cell r="T95">
            <v>3909</v>
          </cell>
          <cell r="U95">
            <v>12.242021859634837</v>
          </cell>
          <cell r="V95">
            <v>5248</v>
          </cell>
          <cell r="W95">
            <v>11.400764685436219</v>
          </cell>
          <cell r="X95">
            <v>1082</v>
          </cell>
          <cell r="Y95">
            <v>11.827721906427634</v>
          </cell>
          <cell r="Z95">
            <v>16</v>
          </cell>
          <cell r="AA95">
            <v>21.052631578947366</v>
          </cell>
          <cell r="AB95">
            <v>10255</v>
          </cell>
          <cell r="AC95">
            <v>11.76220952905283</v>
          </cell>
          <cell r="AD95">
            <v>14211</v>
          </cell>
          <cell r="AE95">
            <v>11.578604310098994</v>
          </cell>
        </row>
        <row r="96">
          <cell r="A96" t="str">
            <v>e-Vlaams-Brabant</v>
          </cell>
          <cell r="B96">
            <v>135</v>
          </cell>
          <cell r="C96">
            <v>11.61790017211704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135</v>
          </cell>
          <cell r="I96">
            <v>11.48936170212766</v>
          </cell>
          <cell r="J96">
            <v>2231</v>
          </cell>
          <cell r="K96">
            <v>11.55659155659156</v>
          </cell>
          <cell r="L96">
            <v>1722</v>
          </cell>
          <cell r="M96">
            <v>13.633124851555698</v>
          </cell>
          <cell r="N96">
            <v>292</v>
          </cell>
          <cell r="O96">
            <v>12.00164406083025</v>
          </cell>
          <cell r="P96">
            <v>0</v>
          </cell>
          <cell r="Q96">
            <v>0</v>
          </cell>
          <cell r="R96">
            <v>4245</v>
          </cell>
          <cell r="S96">
            <v>12.349450165823008</v>
          </cell>
          <cell r="T96">
            <v>2285</v>
          </cell>
          <cell r="U96">
            <v>7.156055244120134</v>
          </cell>
          <cell r="V96">
            <v>3513</v>
          </cell>
          <cell r="W96">
            <v>7.63164754953076</v>
          </cell>
          <cell r="X96">
            <v>700</v>
          </cell>
          <cell r="Y96">
            <v>7.651945780498471</v>
          </cell>
          <cell r="Z96">
            <v>3</v>
          </cell>
          <cell r="AA96">
            <v>3.9473684210526314</v>
          </cell>
          <cell r="AB96">
            <v>6501</v>
          </cell>
          <cell r="AC96">
            <v>7.456472369417108</v>
          </cell>
          <cell r="AD96">
            <v>10881</v>
          </cell>
          <cell r="AE96">
            <v>8.865441805515948</v>
          </cell>
        </row>
        <row r="97">
          <cell r="A97" t="str">
            <v>f-West-Vlaanderen</v>
          </cell>
          <cell r="B97">
            <v>147</v>
          </cell>
          <cell r="C97">
            <v>12.650602409638555</v>
          </cell>
          <cell r="D97">
            <v>0</v>
          </cell>
          <cell r="E97">
            <v>0</v>
          </cell>
          <cell r="F97">
            <v>2</v>
          </cell>
          <cell r="G97">
            <v>16.666666666666664</v>
          </cell>
          <cell r="H97">
            <v>149</v>
          </cell>
          <cell r="I97">
            <v>12.680851063829786</v>
          </cell>
          <cell r="J97">
            <v>1904</v>
          </cell>
          <cell r="K97">
            <v>9.862729862729863</v>
          </cell>
          <cell r="L97">
            <v>952</v>
          </cell>
          <cell r="M97">
            <v>7.537012113055182</v>
          </cell>
          <cell r="N97">
            <v>172</v>
          </cell>
          <cell r="O97">
            <v>7.069461570078094</v>
          </cell>
          <cell r="P97">
            <v>0</v>
          </cell>
          <cell r="Q97">
            <v>0</v>
          </cell>
          <cell r="R97">
            <v>3028</v>
          </cell>
          <cell r="S97">
            <v>8.808983534066446</v>
          </cell>
          <cell r="T97">
            <v>5921</v>
          </cell>
          <cell r="U97">
            <v>18.543108577871035</v>
          </cell>
          <cell r="V97">
            <v>8116</v>
          </cell>
          <cell r="W97">
            <v>17.631213069169274</v>
          </cell>
          <cell r="X97">
            <v>1365</v>
          </cell>
          <cell r="Y97">
            <v>14.921294271972014</v>
          </cell>
          <cell r="Z97">
            <v>13</v>
          </cell>
          <cell r="AA97">
            <v>17.105263157894736</v>
          </cell>
          <cell r="AB97">
            <v>15415</v>
          </cell>
          <cell r="AC97">
            <v>17.68059092056064</v>
          </cell>
          <cell r="AD97">
            <v>18592</v>
          </cell>
          <cell r="AE97">
            <v>15.148083268831222</v>
          </cell>
        </row>
        <row r="98">
          <cell r="A98" t="str">
            <v>g-Brabant Wallon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435</v>
          </cell>
          <cell r="K98">
            <v>2.253302253302253</v>
          </cell>
          <cell r="L98">
            <v>311</v>
          </cell>
          <cell r="M98">
            <v>2.4621961839917663</v>
          </cell>
          <cell r="N98">
            <v>77</v>
          </cell>
          <cell r="O98">
            <v>3.1648170982326347</v>
          </cell>
          <cell r="P98">
            <v>1</v>
          </cell>
          <cell r="Q98">
            <v>20</v>
          </cell>
          <cell r="R98">
            <v>824</v>
          </cell>
          <cell r="S98">
            <v>2.3971606446732996</v>
          </cell>
          <cell r="T98">
            <v>661</v>
          </cell>
          <cell r="U98">
            <v>2.0700886286054305</v>
          </cell>
          <cell r="V98">
            <v>885</v>
          </cell>
          <cell r="W98">
            <v>1.922575599582899</v>
          </cell>
          <cell r="X98">
            <v>191</v>
          </cell>
          <cell r="Y98">
            <v>2.0878880629645824</v>
          </cell>
          <cell r="Z98">
            <v>0</v>
          </cell>
          <cell r="AA98">
            <v>0</v>
          </cell>
          <cell r="AB98">
            <v>1737</v>
          </cell>
          <cell r="AC98">
            <v>1.9922923405133852</v>
          </cell>
          <cell r="AD98">
            <v>2561</v>
          </cell>
          <cell r="AE98">
            <v>2.086609361632786</v>
          </cell>
        </row>
        <row r="99">
          <cell r="A99" t="str">
            <v>h-Hainaut</v>
          </cell>
          <cell r="B99">
            <v>24</v>
          </cell>
          <cell r="C99">
            <v>2.0654044750430294</v>
          </cell>
          <cell r="D99">
            <v>0</v>
          </cell>
          <cell r="E99">
            <v>0</v>
          </cell>
          <cell r="F99">
            <v>1</v>
          </cell>
          <cell r="G99">
            <v>8.333333333333332</v>
          </cell>
          <cell r="H99">
            <v>25</v>
          </cell>
          <cell r="I99">
            <v>2.127659574468085</v>
          </cell>
          <cell r="J99">
            <v>1598</v>
          </cell>
          <cell r="K99">
            <v>8.277648277648279</v>
          </cell>
          <cell r="L99">
            <v>1115</v>
          </cell>
          <cell r="M99">
            <v>8.827487926529965</v>
          </cell>
          <cell r="N99">
            <v>231</v>
          </cell>
          <cell r="O99">
            <v>9.494451294697903</v>
          </cell>
          <cell r="P99">
            <v>1</v>
          </cell>
          <cell r="Q99">
            <v>20</v>
          </cell>
          <cell r="R99">
            <v>2945</v>
          </cell>
          <cell r="S99">
            <v>8.567521964275326</v>
          </cell>
          <cell r="T99">
            <v>2356</v>
          </cell>
          <cell r="U99">
            <v>7.378409695906798</v>
          </cell>
          <cell r="V99">
            <v>3842</v>
          </cell>
          <cell r="W99">
            <v>8.346367744177963</v>
          </cell>
          <cell r="X99">
            <v>795</v>
          </cell>
          <cell r="Y99">
            <v>8.690424136423262</v>
          </cell>
          <cell r="Z99">
            <v>10</v>
          </cell>
          <cell r="AA99">
            <v>13.157894736842104</v>
          </cell>
          <cell r="AB99">
            <v>7003</v>
          </cell>
          <cell r="AC99">
            <v>8.032252884637442</v>
          </cell>
          <cell r="AD99">
            <v>9973</v>
          </cell>
          <cell r="AE99">
            <v>8.125636533996007</v>
          </cell>
        </row>
        <row r="100">
          <cell r="A100" t="str">
            <v>i-Liège</v>
          </cell>
          <cell r="B100">
            <v>67</v>
          </cell>
          <cell r="C100">
            <v>5.76592082616179</v>
          </cell>
          <cell r="D100">
            <v>0</v>
          </cell>
          <cell r="E100">
            <v>0</v>
          </cell>
          <cell r="F100">
            <v>1</v>
          </cell>
          <cell r="G100">
            <v>8.333333333333332</v>
          </cell>
          <cell r="H100">
            <v>68</v>
          </cell>
          <cell r="I100">
            <v>5.787234042553192</v>
          </cell>
          <cell r="J100">
            <v>1030</v>
          </cell>
          <cell r="K100">
            <v>5.335405335405335</v>
          </cell>
          <cell r="L100">
            <v>605</v>
          </cell>
          <cell r="M100">
            <v>4.78980286596469</v>
          </cell>
          <cell r="N100">
            <v>135</v>
          </cell>
          <cell r="O100">
            <v>5.548705302096177</v>
          </cell>
          <cell r="P100">
            <v>0</v>
          </cell>
          <cell r="Q100">
            <v>0</v>
          </cell>
          <cell r="R100">
            <v>1770</v>
          </cell>
          <cell r="S100">
            <v>5.149240705184151</v>
          </cell>
          <cell r="T100">
            <v>2466</v>
          </cell>
          <cell r="U100">
            <v>7.722902508534027</v>
          </cell>
          <cell r="V100">
            <v>3686</v>
          </cell>
          <cell r="W100">
            <v>8.007473062217588</v>
          </cell>
          <cell r="X100">
            <v>891</v>
          </cell>
          <cell r="Y100">
            <v>9.739833843463053</v>
          </cell>
          <cell r="Z100">
            <v>0</v>
          </cell>
          <cell r="AA100">
            <v>0</v>
          </cell>
          <cell r="AB100">
            <v>7043</v>
          </cell>
          <cell r="AC100">
            <v>8.078131810153007</v>
          </cell>
          <cell r="AD100">
            <v>8881</v>
          </cell>
          <cell r="AE100">
            <v>7.235914775736342</v>
          </cell>
        </row>
        <row r="101">
          <cell r="A101" t="str">
            <v>j-Luxembourg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1</v>
          </cell>
          <cell r="G101">
            <v>8.333333333333332</v>
          </cell>
          <cell r="H101">
            <v>1</v>
          </cell>
          <cell r="I101">
            <v>0.0851063829787234</v>
          </cell>
          <cell r="J101">
            <v>143</v>
          </cell>
          <cell r="K101">
            <v>0.7407407407407408</v>
          </cell>
          <cell r="L101">
            <v>121</v>
          </cell>
          <cell r="M101">
            <v>0.9579605731929379</v>
          </cell>
          <cell r="N101">
            <v>34</v>
          </cell>
          <cell r="O101">
            <v>1.3974517057131115</v>
          </cell>
          <cell r="P101">
            <v>0</v>
          </cell>
          <cell r="Q101">
            <v>0</v>
          </cell>
          <cell r="R101">
            <v>298</v>
          </cell>
          <cell r="S101">
            <v>0.8669343108163148</v>
          </cell>
          <cell r="T101">
            <v>460</v>
          </cell>
          <cell r="U101">
            <v>1.4406063073502238</v>
          </cell>
          <cell r="V101">
            <v>780</v>
          </cell>
          <cell r="W101">
            <v>1.694473409801877</v>
          </cell>
          <cell r="X101">
            <v>152</v>
          </cell>
          <cell r="Y101">
            <v>1.6615653694796677</v>
          </cell>
          <cell r="Z101">
            <v>2</v>
          </cell>
          <cell r="AA101">
            <v>2.631578947368421</v>
          </cell>
          <cell r="AB101">
            <v>1394</v>
          </cell>
          <cell r="AC101">
            <v>1.5988805542174203</v>
          </cell>
          <cell r="AD101">
            <v>1693</v>
          </cell>
          <cell r="AE101">
            <v>1.3793946307084368</v>
          </cell>
        </row>
        <row r="102">
          <cell r="A102" t="str">
            <v>k-Namur</v>
          </cell>
          <cell r="B102">
            <v>20</v>
          </cell>
          <cell r="C102">
            <v>1.7211703958691909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20</v>
          </cell>
          <cell r="I102">
            <v>1.702127659574468</v>
          </cell>
          <cell r="J102">
            <v>807</v>
          </cell>
          <cell r="K102">
            <v>4.18026418026418</v>
          </cell>
          <cell r="L102">
            <v>630</v>
          </cell>
          <cell r="M102">
            <v>4.987728604227694</v>
          </cell>
          <cell r="N102">
            <v>111</v>
          </cell>
          <cell r="O102">
            <v>4.562268803945746</v>
          </cell>
          <cell r="P102">
            <v>0</v>
          </cell>
          <cell r="Q102">
            <v>0</v>
          </cell>
          <cell r="R102">
            <v>1548</v>
          </cell>
          <cell r="S102">
            <v>4.503403735381393</v>
          </cell>
          <cell r="T102">
            <v>651</v>
          </cell>
          <cell r="U102">
            <v>2.0387711001847735</v>
          </cell>
          <cell r="V102">
            <v>1259</v>
          </cell>
          <cell r="W102">
            <v>2.735053875564825</v>
          </cell>
          <cell r="X102">
            <v>275</v>
          </cell>
          <cell r="Y102">
            <v>3.006121556624399</v>
          </cell>
          <cell r="Z102">
            <v>2</v>
          </cell>
          <cell r="AA102">
            <v>2.631578947368421</v>
          </cell>
          <cell r="AB102">
            <v>2187</v>
          </cell>
          <cell r="AC102">
            <v>2.508430252563485</v>
          </cell>
          <cell r="AD102">
            <v>3755</v>
          </cell>
          <cell r="AE102">
            <v>3.0594369984112113</v>
          </cell>
        </row>
        <row r="103">
          <cell r="A103" t="str">
            <v>m-Inconnu</v>
          </cell>
          <cell r="B103">
            <v>463</v>
          </cell>
          <cell r="C103">
            <v>39.84509466437177</v>
          </cell>
          <cell r="D103">
            <v>0</v>
          </cell>
          <cell r="E103">
            <v>0</v>
          </cell>
          <cell r="F103">
            <v>4</v>
          </cell>
          <cell r="G103">
            <v>33.33333333333333</v>
          </cell>
          <cell r="H103">
            <v>467</v>
          </cell>
          <cell r="I103">
            <v>39.744680851063826</v>
          </cell>
          <cell r="J103">
            <v>513</v>
          </cell>
          <cell r="K103">
            <v>2.6573426573426575</v>
          </cell>
          <cell r="L103">
            <v>509</v>
          </cell>
          <cell r="M103">
            <v>4.029768031034756</v>
          </cell>
          <cell r="N103">
            <v>69</v>
          </cell>
          <cell r="O103">
            <v>2.8360049321824907</v>
          </cell>
          <cell r="P103">
            <v>0</v>
          </cell>
          <cell r="Q103">
            <v>0</v>
          </cell>
          <cell r="R103">
            <v>1091</v>
          </cell>
          <cell r="S103">
            <v>3.1739105137604002</v>
          </cell>
          <cell r="T103">
            <v>461</v>
          </cell>
          <cell r="U103">
            <v>1.4437380601922896</v>
          </cell>
          <cell r="V103">
            <v>522</v>
          </cell>
          <cell r="W103">
            <v>1.1339937434827947</v>
          </cell>
          <cell r="X103">
            <v>100</v>
          </cell>
          <cell r="Y103">
            <v>1.0931351114997814</v>
          </cell>
          <cell r="Z103">
            <v>4</v>
          </cell>
          <cell r="AA103">
            <v>5.263157894736842</v>
          </cell>
          <cell r="AB103">
            <v>1086</v>
          </cell>
          <cell r="AC103">
            <v>1.2456128277475742</v>
          </cell>
          <cell r="AD103">
            <v>2644</v>
          </cell>
          <cell r="AE103">
            <v>2.15423473336864</v>
          </cell>
        </row>
        <row r="104">
          <cell r="A104" t="str">
            <v>Total</v>
          </cell>
          <cell r="B104">
            <v>1162</v>
          </cell>
          <cell r="C104">
            <v>100</v>
          </cell>
          <cell r="D104">
            <v>1</v>
          </cell>
          <cell r="E104">
            <v>100</v>
          </cell>
          <cell r="F104">
            <v>12</v>
          </cell>
          <cell r="G104">
            <v>100</v>
          </cell>
          <cell r="H104">
            <v>1175</v>
          </cell>
          <cell r="I104">
            <v>100</v>
          </cell>
          <cell r="J104">
            <v>19305</v>
          </cell>
          <cell r="K104">
            <v>100</v>
          </cell>
          <cell r="L104">
            <v>12631</v>
          </cell>
          <cell r="M104">
            <v>100</v>
          </cell>
          <cell r="N104">
            <v>2433</v>
          </cell>
          <cell r="O104">
            <v>100</v>
          </cell>
          <cell r="P104">
            <v>5</v>
          </cell>
          <cell r="Q104">
            <v>100</v>
          </cell>
          <cell r="R104">
            <v>34374</v>
          </cell>
          <cell r="S104">
            <v>100</v>
          </cell>
          <cell r="T104">
            <v>31931</v>
          </cell>
          <cell r="U104">
            <v>100</v>
          </cell>
          <cell r="V104">
            <v>46032</v>
          </cell>
          <cell r="W104">
            <v>100</v>
          </cell>
          <cell r="X104">
            <v>9148</v>
          </cell>
          <cell r="Y104">
            <v>100</v>
          </cell>
          <cell r="Z104">
            <v>76</v>
          </cell>
          <cell r="AA104">
            <v>100</v>
          </cell>
          <cell r="AB104">
            <v>87186</v>
          </cell>
          <cell r="AC104">
            <v>100</v>
          </cell>
          <cell r="AD104">
            <v>122735</v>
          </cell>
          <cell r="AE104">
            <v>100</v>
          </cell>
        </row>
        <row r="109">
          <cell r="A109" t="str">
            <v>a-1 à 4 travailleurs</v>
          </cell>
          <cell r="B109">
            <v>7270</v>
          </cell>
          <cell r="C109">
            <v>5.9233307532488695</v>
          </cell>
        </row>
        <row r="110">
          <cell r="A110" t="str">
            <v>b-5 à 9 travailleurs</v>
          </cell>
          <cell r="B110">
            <v>6341</v>
          </cell>
          <cell r="C110">
            <v>5.1664154479162425</v>
          </cell>
        </row>
        <row r="111">
          <cell r="A111" t="str">
            <v>c-10 à 19 travailleurs</v>
          </cell>
          <cell r="B111">
            <v>8822</v>
          </cell>
          <cell r="C111">
            <v>7.187843728357844</v>
          </cell>
        </row>
        <row r="112">
          <cell r="A112" t="str">
            <v>d-20 à 49 travailleurs</v>
          </cell>
          <cell r="B112">
            <v>14910</v>
          </cell>
          <cell r="C112">
            <v>12.148124007006965</v>
          </cell>
        </row>
        <row r="113">
          <cell r="A113" t="str">
            <v>e-50 à 99 travailleurs</v>
          </cell>
          <cell r="B113">
            <v>11383</v>
          </cell>
          <cell r="C113">
            <v>9.274453089990631</v>
          </cell>
        </row>
        <row r="114">
          <cell r="A114" t="str">
            <v>f-100 à 199 travailleurs</v>
          </cell>
          <cell r="B114">
            <v>11632</v>
          </cell>
          <cell r="C114">
            <v>9.477329205198192</v>
          </cell>
        </row>
        <row r="115">
          <cell r="A115" t="str">
            <v>g-200 à 499 travailleurs</v>
          </cell>
          <cell r="B115">
            <v>15000</v>
          </cell>
          <cell r="C115">
            <v>12.22145272334705</v>
          </cell>
        </row>
        <row r="116">
          <cell r="A116" t="str">
            <v>h-500 à 999 travailleurs</v>
          </cell>
          <cell r="B116">
            <v>9787</v>
          </cell>
          <cell r="C116">
            <v>7.974090520226504</v>
          </cell>
        </row>
        <row r="117">
          <cell r="A117" t="str">
            <v>i-&gt; 1000 travailleurs</v>
          </cell>
          <cell r="B117">
            <v>36088</v>
          </cell>
          <cell r="C117">
            <v>29.40318572534322</v>
          </cell>
        </row>
        <row r="118">
          <cell r="A118" t="str">
            <v>j-Inconnu</v>
          </cell>
          <cell r="B118">
            <v>1502</v>
          </cell>
          <cell r="C118">
            <v>1.2237747993644845</v>
          </cell>
        </row>
        <row r="119">
          <cell r="A119" t="str">
            <v>Total</v>
          </cell>
          <cell r="B119">
            <v>122735</v>
          </cell>
          <cell r="C119">
            <v>100</v>
          </cell>
        </row>
        <row r="124">
          <cell r="A124" t="str">
            <v>a-1 à 4 travailleurs</v>
          </cell>
          <cell r="B124">
            <v>2817</v>
          </cell>
          <cell r="C124">
            <v>5.376159395396772</v>
          </cell>
          <cell r="D124">
            <v>3390</v>
          </cell>
          <cell r="E124">
            <v>5.778671757807173</v>
          </cell>
          <cell r="F124">
            <v>1056</v>
          </cell>
          <cell r="G124">
            <v>9.108945053049254</v>
          </cell>
          <cell r="H124">
            <v>7</v>
          </cell>
          <cell r="I124">
            <v>8.641975308641975</v>
          </cell>
          <cell r="J124">
            <v>7270</v>
          </cell>
          <cell r="K124">
            <v>5.9233307532488695</v>
          </cell>
        </row>
        <row r="125">
          <cell r="A125" t="str">
            <v>b-5 à 9 travailleurs</v>
          </cell>
          <cell r="B125">
            <v>2395</v>
          </cell>
          <cell r="C125">
            <v>4.570785144471163</v>
          </cell>
          <cell r="D125">
            <v>3060</v>
          </cell>
          <cell r="E125">
            <v>5.216146188463111</v>
          </cell>
          <cell r="F125">
            <v>872</v>
          </cell>
          <cell r="G125">
            <v>7.521780384714914</v>
          </cell>
          <cell r="H125">
            <v>14</v>
          </cell>
          <cell r="I125">
            <v>17.28395061728395</v>
          </cell>
          <cell r="J125">
            <v>6341</v>
          </cell>
          <cell r="K125">
            <v>5.1664154479162425</v>
          </cell>
        </row>
        <row r="126">
          <cell r="A126" t="str">
            <v>c-10 à 19 travailleurs</v>
          </cell>
          <cell r="B126">
            <v>3215</v>
          </cell>
          <cell r="C126">
            <v>6.135730371388221</v>
          </cell>
          <cell r="D126">
            <v>4441</v>
          </cell>
          <cell r="E126">
            <v>7.570230465021137</v>
          </cell>
          <cell r="F126">
            <v>1150</v>
          </cell>
          <cell r="G126">
            <v>9.919779177089623</v>
          </cell>
          <cell r="H126">
            <v>16</v>
          </cell>
          <cell r="I126">
            <v>19.753086419753085</v>
          </cell>
          <cell r="J126">
            <v>8822</v>
          </cell>
          <cell r="K126">
            <v>7.187843728357844</v>
          </cell>
        </row>
        <row r="127">
          <cell r="A127" t="str">
            <v>d-20 à 49 travailleurs</v>
          </cell>
          <cell r="B127">
            <v>5596</v>
          </cell>
          <cell r="C127">
            <v>10.679796938814459</v>
          </cell>
          <cell r="D127">
            <v>7610</v>
          </cell>
          <cell r="E127">
            <v>12.97218055366153</v>
          </cell>
          <cell r="F127">
            <v>1690</v>
          </cell>
          <cell r="G127">
            <v>14.577762442853446</v>
          </cell>
          <cell r="H127">
            <v>14</v>
          </cell>
          <cell r="I127">
            <v>17.28395061728395</v>
          </cell>
          <cell r="J127">
            <v>14910</v>
          </cell>
          <cell r="K127">
            <v>12.148124007006965</v>
          </cell>
        </row>
        <row r="128">
          <cell r="A128" t="str">
            <v>e-50 à 99 travailleurs</v>
          </cell>
          <cell r="B128">
            <v>4326</v>
          </cell>
          <cell r="C128">
            <v>8.256040306881943</v>
          </cell>
          <cell r="D128">
            <v>5893</v>
          </cell>
          <cell r="E128">
            <v>10.045342970135005</v>
          </cell>
          <cell r="F128">
            <v>1160</v>
          </cell>
          <cell r="G128">
            <v>10.00603812645562</v>
          </cell>
          <cell r="H128">
            <v>4</v>
          </cell>
          <cell r="I128">
            <v>4.938271604938271</v>
          </cell>
          <cell r="J128">
            <v>11383</v>
          </cell>
          <cell r="K128">
            <v>9.274453089990631</v>
          </cell>
        </row>
        <row r="129">
          <cell r="A129" t="str">
            <v>f-100 à 199 travailleurs</v>
          </cell>
          <cell r="B129">
            <v>4843</v>
          </cell>
          <cell r="C129">
            <v>9.242719187755258</v>
          </cell>
          <cell r="D129">
            <v>5773</v>
          </cell>
          <cell r="E129">
            <v>9.840788217646256</v>
          </cell>
          <cell r="F129">
            <v>1009</v>
          </cell>
          <cell r="G129">
            <v>8.70352799102907</v>
          </cell>
          <cell r="H129">
            <v>7</v>
          </cell>
          <cell r="I129">
            <v>8.641975308641975</v>
          </cell>
          <cell r="J129">
            <v>11632</v>
          </cell>
          <cell r="K129">
            <v>9.477329205198192</v>
          </cell>
        </row>
        <row r="130">
          <cell r="A130" t="str">
            <v>g-200 à 499 travailleurs</v>
          </cell>
          <cell r="B130">
            <v>6547</v>
          </cell>
          <cell r="C130">
            <v>12.494751708080463</v>
          </cell>
          <cell r="D130">
            <v>7207</v>
          </cell>
          <cell r="E130">
            <v>12.285217509886813</v>
          </cell>
          <cell r="F130">
            <v>1242</v>
          </cell>
          <cell r="G130">
            <v>10.713361511256792</v>
          </cell>
          <cell r="H130">
            <v>4</v>
          </cell>
          <cell r="I130">
            <v>4.938271604938271</v>
          </cell>
          <cell r="J130">
            <v>15000</v>
          </cell>
          <cell r="K130">
            <v>12.22145272334705</v>
          </cell>
        </row>
        <row r="131">
          <cell r="A131" t="str">
            <v>h-500 à 999 travailleurs</v>
          </cell>
          <cell r="B131">
            <v>4566</v>
          </cell>
          <cell r="C131">
            <v>8.714073056223521</v>
          </cell>
          <cell r="D131">
            <v>4435</v>
          </cell>
          <cell r="E131">
            <v>7.5600027273967</v>
          </cell>
          <cell r="F131">
            <v>783</v>
          </cell>
          <cell r="G131">
            <v>6.754075735357544</v>
          </cell>
          <cell r="H131">
            <v>3</v>
          </cell>
          <cell r="I131">
            <v>3.7037037037037033</v>
          </cell>
          <cell r="J131">
            <v>9787</v>
          </cell>
          <cell r="K131">
            <v>7.974090520226504</v>
          </cell>
        </row>
        <row r="132">
          <cell r="A132" t="str">
            <v>i-&gt; 1000 travailleurs</v>
          </cell>
          <cell r="B132">
            <v>17107</v>
          </cell>
          <cell r="C132">
            <v>32.64819267910989</v>
          </cell>
          <cell r="D132">
            <v>16425</v>
          </cell>
          <cell r="E132">
            <v>27.998431746897587</v>
          </cell>
          <cell r="F132">
            <v>2547</v>
          </cell>
          <cell r="G132">
            <v>21.97015440351937</v>
          </cell>
          <cell r="H132">
            <v>9</v>
          </cell>
          <cell r="I132">
            <v>11.11111111111111</v>
          </cell>
          <cell r="J132">
            <v>36088</v>
          </cell>
          <cell r="K132">
            <v>29.40318572534322</v>
          </cell>
        </row>
        <row r="133">
          <cell r="A133" t="str">
            <v>j-Inconnu</v>
          </cell>
          <cell r="B133">
            <v>986</v>
          </cell>
          <cell r="C133">
            <v>1.8817512118783157</v>
          </cell>
          <cell r="D133">
            <v>430</v>
          </cell>
          <cell r="E133">
            <v>0.7329878630846857</v>
          </cell>
          <cell r="F133">
            <v>84</v>
          </cell>
          <cell r="G133">
            <v>0.7245751746743724</v>
          </cell>
          <cell r="H133">
            <v>3</v>
          </cell>
          <cell r="I133">
            <v>3.7037037037037033</v>
          </cell>
          <cell r="J133">
            <v>1502</v>
          </cell>
          <cell r="K133">
            <v>1.2237747993644845</v>
          </cell>
        </row>
        <row r="134">
          <cell r="A134" t="str">
            <v>Total</v>
          </cell>
          <cell r="B134">
            <v>52398</v>
          </cell>
          <cell r="C134">
            <v>100</v>
          </cell>
          <cell r="D134">
            <v>58664</v>
          </cell>
          <cell r="E134">
            <v>100</v>
          </cell>
          <cell r="F134">
            <v>11593</v>
          </cell>
          <cell r="G134">
            <v>100</v>
          </cell>
          <cell r="H134">
            <v>81</v>
          </cell>
          <cell r="I134">
            <v>100</v>
          </cell>
          <cell r="J134">
            <v>122735</v>
          </cell>
          <cell r="K134">
            <v>100</v>
          </cell>
        </row>
        <row r="140">
          <cell r="A140" t="str">
            <v>a-1 à 4 travailleurs</v>
          </cell>
          <cell r="B140">
            <v>738</v>
          </cell>
          <cell r="C140">
            <v>3.7679975492698867</v>
          </cell>
          <cell r="D140">
            <v>573</v>
          </cell>
          <cell r="E140">
            <v>3.355390291034725</v>
          </cell>
          <cell r="F140">
            <v>205</v>
          </cell>
          <cell r="G140">
            <v>6.942092786996275</v>
          </cell>
          <cell r="H140">
            <v>0</v>
          </cell>
          <cell r="I140">
            <v>0</v>
          </cell>
          <cell r="J140">
            <v>1516</v>
          </cell>
          <cell r="K140">
            <v>3.826446906787147</v>
          </cell>
          <cell r="L140">
            <v>2079</v>
          </cell>
          <cell r="M140">
            <v>6.336096550042668</v>
          </cell>
          <cell r="N140">
            <v>2817</v>
          </cell>
          <cell r="O140">
            <v>6.773751412701085</v>
          </cell>
          <cell r="P140">
            <v>851</v>
          </cell>
          <cell r="Q140">
            <v>9.849537037037038</v>
          </cell>
          <cell r="R140">
            <v>7</v>
          </cell>
          <cell r="S140">
            <v>8.974358974358974</v>
          </cell>
          <cell r="T140">
            <v>5754</v>
          </cell>
          <cell r="U140">
            <v>6.922854805332306</v>
          </cell>
          <cell r="V140">
            <v>7270</v>
          </cell>
          <cell r="W140">
            <v>5.9233307532488695</v>
          </cell>
        </row>
        <row r="141">
          <cell r="A141" t="str">
            <v>b-5 à 9 travailleurs</v>
          </cell>
          <cell r="B141">
            <v>590</v>
          </cell>
          <cell r="C141">
            <v>3.012355764321454</v>
          </cell>
          <cell r="D141">
            <v>456</v>
          </cell>
          <cell r="E141">
            <v>2.6702582420799903</v>
          </cell>
          <cell r="F141">
            <v>113</v>
          </cell>
          <cell r="G141">
            <v>3.826616999661361</v>
          </cell>
          <cell r="H141">
            <v>0</v>
          </cell>
          <cell r="I141">
            <v>0</v>
          </cell>
          <cell r="J141">
            <v>1159</v>
          </cell>
          <cell r="K141">
            <v>2.9253640929856886</v>
          </cell>
          <cell r="L141">
            <v>1805</v>
          </cell>
          <cell r="M141">
            <v>5.501036206266</v>
          </cell>
          <cell r="N141">
            <v>2604</v>
          </cell>
          <cell r="O141">
            <v>6.2615721259047294</v>
          </cell>
          <cell r="P141">
            <v>759</v>
          </cell>
          <cell r="Q141">
            <v>8.784722222222221</v>
          </cell>
          <cell r="R141">
            <v>14</v>
          </cell>
          <cell r="S141">
            <v>17.94871794871795</v>
          </cell>
          <cell r="T141">
            <v>5182</v>
          </cell>
          <cell r="U141">
            <v>6.2346599932624285</v>
          </cell>
          <cell r="V141">
            <v>6341</v>
          </cell>
          <cell r="W141">
            <v>5.1664154479162425</v>
          </cell>
        </row>
        <row r="142">
          <cell r="A142" t="str">
            <v>c-10 à 19 travailleurs</v>
          </cell>
          <cell r="B142">
            <v>737</v>
          </cell>
          <cell r="C142">
            <v>3.762891861533748</v>
          </cell>
          <cell r="D142">
            <v>687</v>
          </cell>
          <cell r="E142">
            <v>4.022954851554723</v>
          </cell>
          <cell r="F142">
            <v>182</v>
          </cell>
          <cell r="G142">
            <v>6.163223840162547</v>
          </cell>
          <cell r="H142">
            <v>0</v>
          </cell>
          <cell r="I142">
            <v>0</v>
          </cell>
          <cell r="J142">
            <v>1606</v>
          </cell>
          <cell r="K142">
            <v>4.0536106413589446</v>
          </cell>
          <cell r="L142">
            <v>2478</v>
          </cell>
          <cell r="M142">
            <v>7.552115079848836</v>
          </cell>
          <cell r="N142">
            <v>3754</v>
          </cell>
          <cell r="O142">
            <v>9.026859355086927</v>
          </cell>
          <cell r="P142">
            <v>968</v>
          </cell>
          <cell r="Q142">
            <v>11.203703703703702</v>
          </cell>
          <cell r="R142">
            <v>16</v>
          </cell>
          <cell r="S142">
            <v>20.51282051282051</v>
          </cell>
          <cell r="T142">
            <v>7216</v>
          </cell>
          <cell r="U142">
            <v>8.681842244573849</v>
          </cell>
          <cell r="V142">
            <v>8822</v>
          </cell>
          <cell r="W142">
            <v>7.187843728357844</v>
          </cell>
        </row>
        <row r="143">
          <cell r="A143" t="str">
            <v>d-20 à 49 travailleurs</v>
          </cell>
          <cell r="B143">
            <v>1308</v>
          </cell>
          <cell r="C143">
            <v>6.67823955886858</v>
          </cell>
          <cell r="D143">
            <v>1364</v>
          </cell>
          <cell r="E143">
            <v>7.987351408326989</v>
          </cell>
          <cell r="F143">
            <v>294</v>
          </cell>
          <cell r="G143">
            <v>9.955976972570268</v>
          </cell>
          <cell r="H143">
            <v>0</v>
          </cell>
          <cell r="I143">
            <v>0</v>
          </cell>
          <cell r="J143">
            <v>2966</v>
          </cell>
          <cell r="K143">
            <v>7.486307074888312</v>
          </cell>
          <cell r="L143">
            <v>4288</v>
          </cell>
          <cell r="M143">
            <v>13.068389613556016</v>
          </cell>
          <cell r="N143">
            <v>6246</v>
          </cell>
          <cell r="O143">
            <v>15.019116550845215</v>
          </cell>
          <cell r="P143">
            <v>1396</v>
          </cell>
          <cell r="Q143">
            <v>16.157407407407405</v>
          </cell>
          <cell r="R143">
            <v>14</v>
          </cell>
          <cell r="S143">
            <v>17.94871794871795</v>
          </cell>
          <cell r="T143">
            <v>11944</v>
          </cell>
          <cell r="U143">
            <v>14.370277684200394</v>
          </cell>
          <cell r="V143">
            <v>14910</v>
          </cell>
          <cell r="W143">
            <v>12.148124007006965</v>
          </cell>
        </row>
        <row r="144">
          <cell r="A144" t="str">
            <v>e-50 à 99 travailleurs</v>
          </cell>
          <cell r="B144">
            <v>1205</v>
          </cell>
          <cell r="C144">
            <v>6.152353722046359</v>
          </cell>
          <cell r="D144">
            <v>1408</v>
          </cell>
          <cell r="E144">
            <v>8.245007905369796</v>
          </cell>
          <cell r="F144">
            <v>287</v>
          </cell>
          <cell r="G144">
            <v>9.718929901794784</v>
          </cell>
          <cell r="H144">
            <v>0</v>
          </cell>
          <cell r="I144">
            <v>0</v>
          </cell>
          <cell r="J144">
            <v>2900</v>
          </cell>
          <cell r="K144">
            <v>7.3197203362023275</v>
          </cell>
          <cell r="L144">
            <v>3121</v>
          </cell>
          <cell r="M144">
            <v>9.51176398878459</v>
          </cell>
          <cell r="N144">
            <v>4485</v>
          </cell>
          <cell r="O144">
            <v>10.784620193810564</v>
          </cell>
          <cell r="P144">
            <v>873</v>
          </cell>
          <cell r="Q144">
            <v>10.104166666666666</v>
          </cell>
          <cell r="R144">
            <v>4</v>
          </cell>
          <cell r="S144">
            <v>5.128205128205128</v>
          </cell>
          <cell r="T144">
            <v>8483</v>
          </cell>
          <cell r="U144">
            <v>10.206217816064296</v>
          </cell>
          <cell r="V144">
            <v>11383</v>
          </cell>
          <cell r="W144">
            <v>9.274453089990631</v>
          </cell>
        </row>
        <row r="145">
          <cell r="A145" t="str">
            <v>f-100 à 199 travailleurs</v>
          </cell>
          <cell r="B145">
            <v>1572</v>
          </cell>
          <cell r="C145">
            <v>8.026141121209026</v>
          </cell>
          <cell r="D145">
            <v>1539</v>
          </cell>
          <cell r="E145">
            <v>9.012121567019967</v>
          </cell>
          <cell r="F145">
            <v>234</v>
          </cell>
          <cell r="G145">
            <v>7.924144937351846</v>
          </cell>
          <cell r="H145">
            <v>1</v>
          </cell>
          <cell r="I145">
            <v>33.33333333333333</v>
          </cell>
          <cell r="J145">
            <v>3346</v>
          </cell>
          <cell r="K145">
            <v>8.44544284308034</v>
          </cell>
          <cell r="L145">
            <v>3271</v>
          </cell>
          <cell r="M145">
            <v>9.968913812019993</v>
          </cell>
          <cell r="N145">
            <v>4234</v>
          </cell>
          <cell r="O145">
            <v>10.181066198571669</v>
          </cell>
          <cell r="P145">
            <v>775</v>
          </cell>
          <cell r="Q145">
            <v>8.969907407407407</v>
          </cell>
          <cell r="R145">
            <v>6</v>
          </cell>
          <cell r="S145">
            <v>7.6923076923076925</v>
          </cell>
          <cell r="T145">
            <v>8286</v>
          </cell>
          <cell r="U145">
            <v>9.969199672746523</v>
          </cell>
          <cell r="V145">
            <v>11632</v>
          </cell>
          <cell r="W145">
            <v>9.477329205198192</v>
          </cell>
        </row>
        <row r="146">
          <cell r="A146" t="str">
            <v>g-200 à 499 travailleurs</v>
          </cell>
          <cell r="B146">
            <v>2226</v>
          </cell>
          <cell r="C146">
            <v>11.365260900643316</v>
          </cell>
          <cell r="D146">
            <v>2267</v>
          </cell>
          <cell r="E146">
            <v>13.275165427182763</v>
          </cell>
          <cell r="F146">
            <v>373</v>
          </cell>
          <cell r="G146">
            <v>12.631222485607857</v>
          </cell>
          <cell r="H146">
            <v>1</v>
          </cell>
          <cell r="I146">
            <v>33.33333333333333</v>
          </cell>
          <cell r="J146">
            <v>4867</v>
          </cell>
          <cell r="K146">
            <v>12.284509957343698</v>
          </cell>
          <cell r="L146">
            <v>4321</v>
          </cell>
          <cell r="M146">
            <v>13.168962574667805</v>
          </cell>
          <cell r="N146">
            <v>4940</v>
          </cell>
          <cell r="O146">
            <v>11.878712097530478</v>
          </cell>
          <cell r="P146">
            <v>869</v>
          </cell>
          <cell r="Q146">
            <v>10.05787037037037</v>
          </cell>
          <cell r="R146">
            <v>3</v>
          </cell>
          <cell r="S146">
            <v>3.8461538461538463</v>
          </cell>
          <cell r="T146">
            <v>10133</v>
          </cell>
          <cell r="U146">
            <v>12.19139515857356</v>
          </cell>
          <cell r="V146">
            <v>15000</v>
          </cell>
          <cell r="W146">
            <v>12.22145272334705</v>
          </cell>
        </row>
        <row r="147">
          <cell r="A147" t="str">
            <v>h-500 à 999 travailleurs</v>
          </cell>
          <cell r="B147">
            <v>2166</v>
          </cell>
          <cell r="C147">
            <v>11.058919636475032</v>
          </cell>
          <cell r="D147">
            <v>1889</v>
          </cell>
          <cell r="E147">
            <v>11.061661884405929</v>
          </cell>
          <cell r="F147">
            <v>284</v>
          </cell>
          <cell r="G147">
            <v>9.617338300033863</v>
          </cell>
          <cell r="H147">
            <v>0</v>
          </cell>
          <cell r="I147">
            <v>0</v>
          </cell>
          <cell r="J147">
            <v>4339</v>
          </cell>
          <cell r="K147">
            <v>10.951816047855827</v>
          </cell>
          <cell r="L147">
            <v>2400</v>
          </cell>
          <cell r="M147">
            <v>7.3143971717664265</v>
          </cell>
          <cell r="N147">
            <v>2546</v>
          </cell>
          <cell r="O147">
            <v>6.122105465650324</v>
          </cell>
          <cell r="P147">
            <v>499</v>
          </cell>
          <cell r="Q147">
            <v>5.775462962962963</v>
          </cell>
          <cell r="R147">
            <v>3</v>
          </cell>
          <cell r="S147">
            <v>3.8461538461538463</v>
          </cell>
          <cell r="T147">
            <v>5448</v>
          </cell>
          <cell r="U147">
            <v>6.554694643630589</v>
          </cell>
          <cell r="V147">
            <v>9787</v>
          </cell>
          <cell r="W147">
            <v>7.974090520226504</v>
          </cell>
        </row>
        <row r="148">
          <cell r="A148" t="str">
            <v>i-&gt; 1000 travailleurs</v>
          </cell>
          <cell r="B148">
            <v>8512</v>
          </cell>
          <cell r="C148">
            <v>43.459614010007144</v>
          </cell>
          <cell r="D148">
            <v>6778</v>
          </cell>
          <cell r="E148">
            <v>39.69081220354863</v>
          </cell>
          <cell r="F148">
            <v>956</v>
          </cell>
          <cell r="G148">
            <v>32.37385709448019</v>
          </cell>
          <cell r="H148">
            <v>1</v>
          </cell>
          <cell r="I148">
            <v>33.33333333333333</v>
          </cell>
          <cell r="J148">
            <v>16247</v>
          </cell>
          <cell r="K148">
            <v>41.00810217319973</v>
          </cell>
          <cell r="L148">
            <v>8595</v>
          </cell>
          <cell r="M148">
            <v>26.194684871388517</v>
          </cell>
          <cell r="N148">
            <v>9647</v>
          </cell>
          <cell r="O148">
            <v>23.197152956452737</v>
          </cell>
          <cell r="P148">
            <v>1591</v>
          </cell>
          <cell r="Q148">
            <v>18.41435185185185</v>
          </cell>
          <cell r="R148">
            <v>8</v>
          </cell>
          <cell r="S148">
            <v>10.256410256410255</v>
          </cell>
          <cell r="T148">
            <v>19841</v>
          </cell>
          <cell r="U148">
            <v>23.871456759228067</v>
          </cell>
          <cell r="V148">
            <v>36088</v>
          </cell>
          <cell r="W148">
            <v>29.40318572534322</v>
          </cell>
        </row>
        <row r="149">
          <cell r="A149" t="str">
            <v>j-Inconnu</v>
          </cell>
          <cell r="B149">
            <v>532</v>
          </cell>
          <cell r="C149">
            <v>2.7162258756254465</v>
          </cell>
          <cell r="D149">
            <v>116</v>
          </cell>
          <cell r="E149">
            <v>0.6792762194764889</v>
          </cell>
          <cell r="F149">
            <v>25</v>
          </cell>
          <cell r="G149">
            <v>0.8465966813410091</v>
          </cell>
          <cell r="H149">
            <v>0</v>
          </cell>
          <cell r="I149">
            <v>0</v>
          </cell>
          <cell r="J149">
            <v>673</v>
          </cell>
          <cell r="K149">
            <v>1.6986799262979884</v>
          </cell>
          <cell r="L149">
            <v>454</v>
          </cell>
          <cell r="M149">
            <v>1.3836401316591491</v>
          </cell>
          <cell r="N149">
            <v>314</v>
          </cell>
          <cell r="O149">
            <v>0.7550436434462694</v>
          </cell>
          <cell r="P149">
            <v>59</v>
          </cell>
          <cell r="Q149">
            <v>0.6828703703703703</v>
          </cell>
          <cell r="R149">
            <v>3</v>
          </cell>
          <cell r="S149">
            <v>3.8461538461538463</v>
          </cell>
          <cell r="T149">
            <v>829</v>
          </cell>
          <cell r="U149">
            <v>0.9974012223879879</v>
          </cell>
          <cell r="V149">
            <v>1502</v>
          </cell>
          <cell r="W149">
            <v>1.2237747993644845</v>
          </cell>
        </row>
        <row r="150">
          <cell r="A150" t="str">
            <v>Total</v>
          </cell>
          <cell r="B150">
            <v>19586</v>
          </cell>
          <cell r="C150">
            <v>100</v>
          </cell>
          <cell r="D150">
            <v>17077</v>
          </cell>
          <cell r="E150">
            <v>100</v>
          </cell>
          <cell r="F150">
            <v>2953</v>
          </cell>
          <cell r="G150">
            <v>100</v>
          </cell>
          <cell r="H150">
            <v>3</v>
          </cell>
          <cell r="I150">
            <v>100</v>
          </cell>
          <cell r="J150">
            <v>39619</v>
          </cell>
          <cell r="K150">
            <v>100</v>
          </cell>
          <cell r="L150">
            <v>32812</v>
          </cell>
          <cell r="M150">
            <v>100</v>
          </cell>
          <cell r="N150">
            <v>41587</v>
          </cell>
          <cell r="O150">
            <v>100</v>
          </cell>
          <cell r="P150">
            <v>8640</v>
          </cell>
          <cell r="Q150">
            <v>100</v>
          </cell>
          <cell r="R150">
            <v>78</v>
          </cell>
          <cell r="S150">
            <v>100</v>
          </cell>
          <cell r="T150">
            <v>83116</v>
          </cell>
          <cell r="U150">
            <v>100</v>
          </cell>
          <cell r="V150">
            <v>122735</v>
          </cell>
          <cell r="W150">
            <v>100</v>
          </cell>
        </row>
        <row r="156">
          <cell r="A156" t="str">
            <v>a-1 à 4 travailleurs</v>
          </cell>
          <cell r="B156">
            <v>692</v>
          </cell>
          <cell r="C156">
            <v>830</v>
          </cell>
          <cell r="D156">
            <v>141</v>
          </cell>
          <cell r="E156">
            <v>1</v>
          </cell>
          <cell r="F156">
            <v>1664</v>
          </cell>
          <cell r="G156">
            <v>1606</v>
          </cell>
          <cell r="H156">
            <v>1957</v>
          </cell>
          <cell r="I156">
            <v>651</v>
          </cell>
          <cell r="J156">
            <v>3</v>
          </cell>
          <cell r="K156">
            <v>4217</v>
          </cell>
          <cell r="L156">
            <v>519</v>
          </cell>
          <cell r="M156">
            <v>603</v>
          </cell>
          <cell r="N156">
            <v>264</v>
          </cell>
          <cell r="O156">
            <v>3</v>
          </cell>
          <cell r="P156">
            <v>1389</v>
          </cell>
          <cell r="Q156">
            <v>7270</v>
          </cell>
        </row>
        <row r="157">
          <cell r="A157" t="str">
            <v>b-5 à 9 travailleurs</v>
          </cell>
          <cell r="B157">
            <v>481</v>
          </cell>
          <cell r="C157">
            <v>523</v>
          </cell>
          <cell r="D157">
            <v>89</v>
          </cell>
          <cell r="E157">
            <v>0</v>
          </cell>
          <cell r="F157">
            <v>1093</v>
          </cell>
          <cell r="G157">
            <v>1404</v>
          </cell>
          <cell r="H157">
            <v>1965</v>
          </cell>
          <cell r="I157">
            <v>505</v>
          </cell>
          <cell r="J157">
            <v>7</v>
          </cell>
          <cell r="K157">
            <v>3881</v>
          </cell>
          <cell r="L157">
            <v>510</v>
          </cell>
          <cell r="M157">
            <v>572</v>
          </cell>
          <cell r="N157">
            <v>278</v>
          </cell>
          <cell r="O157">
            <v>7</v>
          </cell>
          <cell r="P157">
            <v>1367</v>
          </cell>
          <cell r="Q157">
            <v>6341</v>
          </cell>
        </row>
        <row r="158">
          <cell r="A158" t="str">
            <v>c-10 à 19 travailleurs</v>
          </cell>
          <cell r="B158">
            <v>581</v>
          </cell>
          <cell r="C158">
            <v>699</v>
          </cell>
          <cell r="D158">
            <v>86</v>
          </cell>
          <cell r="E158">
            <v>0</v>
          </cell>
          <cell r="F158">
            <v>1366</v>
          </cell>
          <cell r="G158">
            <v>1974</v>
          </cell>
          <cell r="H158">
            <v>2862</v>
          </cell>
          <cell r="I158">
            <v>679</v>
          </cell>
          <cell r="J158">
            <v>10</v>
          </cell>
          <cell r="K158">
            <v>5525</v>
          </cell>
          <cell r="L158">
            <v>660</v>
          </cell>
          <cell r="M158">
            <v>880</v>
          </cell>
          <cell r="N158">
            <v>385</v>
          </cell>
          <cell r="O158">
            <v>6</v>
          </cell>
          <cell r="P158">
            <v>1931</v>
          </cell>
          <cell r="Q158">
            <v>8822</v>
          </cell>
        </row>
        <row r="159">
          <cell r="A159" t="str">
            <v>d-20 à 49 travailleurs</v>
          </cell>
          <cell r="B159">
            <v>837</v>
          </cell>
          <cell r="C159">
            <v>983</v>
          </cell>
          <cell r="D159">
            <v>141</v>
          </cell>
          <cell r="E159">
            <v>1</v>
          </cell>
          <cell r="F159">
            <v>1962</v>
          </cell>
          <cell r="G159">
            <v>3423</v>
          </cell>
          <cell r="H159">
            <v>5021</v>
          </cell>
          <cell r="I159">
            <v>1015</v>
          </cell>
          <cell r="J159">
            <v>7</v>
          </cell>
          <cell r="K159">
            <v>9466</v>
          </cell>
          <cell r="L159">
            <v>1336</v>
          </cell>
          <cell r="M159">
            <v>1606</v>
          </cell>
          <cell r="N159">
            <v>534</v>
          </cell>
          <cell r="O159">
            <v>6</v>
          </cell>
          <cell r="P159">
            <v>3482</v>
          </cell>
          <cell r="Q159">
            <v>14910</v>
          </cell>
        </row>
        <row r="160">
          <cell r="A160" t="str">
            <v>e-50 à 99 travailleurs</v>
          </cell>
          <cell r="B160">
            <v>553</v>
          </cell>
          <cell r="C160">
            <v>687</v>
          </cell>
          <cell r="D160">
            <v>74</v>
          </cell>
          <cell r="E160">
            <v>2</v>
          </cell>
          <cell r="F160">
            <v>1316</v>
          </cell>
          <cell r="G160">
            <v>2801</v>
          </cell>
          <cell r="H160">
            <v>3939</v>
          </cell>
          <cell r="I160">
            <v>708</v>
          </cell>
          <cell r="J160">
            <v>1</v>
          </cell>
          <cell r="K160">
            <v>7449</v>
          </cell>
          <cell r="L160">
            <v>972</v>
          </cell>
          <cell r="M160">
            <v>1267</v>
          </cell>
          <cell r="N160">
            <v>378</v>
          </cell>
          <cell r="O160">
            <v>1</v>
          </cell>
          <cell r="P160">
            <v>2618</v>
          </cell>
          <cell r="Q160">
            <v>11383</v>
          </cell>
        </row>
        <row r="161">
          <cell r="A161" t="str">
            <v>f-100 à 199 travailleurs</v>
          </cell>
          <cell r="B161">
            <v>695</v>
          </cell>
          <cell r="C161">
            <v>641</v>
          </cell>
          <cell r="D161">
            <v>60</v>
          </cell>
          <cell r="E161">
            <v>0</v>
          </cell>
          <cell r="F161">
            <v>1396</v>
          </cell>
          <cell r="G161">
            <v>3082</v>
          </cell>
          <cell r="H161">
            <v>3878</v>
          </cell>
          <cell r="I161">
            <v>614</v>
          </cell>
          <cell r="J161">
            <v>6</v>
          </cell>
          <cell r="K161">
            <v>7580</v>
          </cell>
          <cell r="L161">
            <v>1066</v>
          </cell>
          <cell r="M161">
            <v>1254</v>
          </cell>
          <cell r="N161">
            <v>335</v>
          </cell>
          <cell r="O161">
            <v>1</v>
          </cell>
          <cell r="P161">
            <v>2656</v>
          </cell>
          <cell r="Q161">
            <v>11632</v>
          </cell>
        </row>
        <row r="162">
          <cell r="A162" t="str">
            <v>g-200 à 499 travailleurs</v>
          </cell>
          <cell r="B162">
            <v>876</v>
          </cell>
          <cell r="C162">
            <v>885</v>
          </cell>
          <cell r="D162">
            <v>79</v>
          </cell>
          <cell r="E162">
            <v>0</v>
          </cell>
          <cell r="F162">
            <v>1840</v>
          </cell>
          <cell r="G162">
            <v>4243</v>
          </cell>
          <cell r="H162">
            <v>4794</v>
          </cell>
          <cell r="I162">
            <v>785</v>
          </cell>
          <cell r="J162">
            <v>1</v>
          </cell>
          <cell r="K162">
            <v>9823</v>
          </cell>
          <cell r="L162">
            <v>1428</v>
          </cell>
          <cell r="M162">
            <v>1528</v>
          </cell>
          <cell r="N162">
            <v>378</v>
          </cell>
          <cell r="O162">
            <v>3</v>
          </cell>
          <cell r="P162">
            <v>3337</v>
          </cell>
          <cell r="Q162">
            <v>15000</v>
          </cell>
        </row>
        <row r="163">
          <cell r="A163" t="str">
            <v>h-500 à 999 travailleurs</v>
          </cell>
          <cell r="B163">
            <v>613</v>
          </cell>
          <cell r="C163">
            <v>603</v>
          </cell>
          <cell r="D163">
            <v>46</v>
          </cell>
          <cell r="E163">
            <v>0</v>
          </cell>
          <cell r="F163">
            <v>1262</v>
          </cell>
          <cell r="G163">
            <v>2928</v>
          </cell>
          <cell r="H163">
            <v>2891</v>
          </cell>
          <cell r="I163">
            <v>493</v>
          </cell>
          <cell r="J163">
            <v>3</v>
          </cell>
          <cell r="K163">
            <v>6315</v>
          </cell>
          <cell r="L163">
            <v>1025</v>
          </cell>
          <cell r="M163">
            <v>941</v>
          </cell>
          <cell r="N163">
            <v>244</v>
          </cell>
          <cell r="O163">
            <v>0</v>
          </cell>
          <cell r="P163">
            <v>2210</v>
          </cell>
          <cell r="Q163">
            <v>9787</v>
          </cell>
        </row>
        <row r="164">
          <cell r="A164" t="str">
            <v>i-&gt; 1000 travailleurs</v>
          </cell>
          <cell r="B164">
            <v>3416</v>
          </cell>
          <cell r="C164">
            <v>3501</v>
          </cell>
          <cell r="D164">
            <v>288</v>
          </cell>
          <cell r="E164">
            <v>0</v>
          </cell>
          <cell r="F164">
            <v>7205</v>
          </cell>
          <cell r="G164">
            <v>10502</v>
          </cell>
          <cell r="H164">
            <v>10274</v>
          </cell>
          <cell r="I164">
            <v>1607</v>
          </cell>
          <cell r="J164">
            <v>8</v>
          </cell>
          <cell r="K164">
            <v>22391</v>
          </cell>
          <cell r="L164">
            <v>3189</v>
          </cell>
          <cell r="M164">
            <v>2650</v>
          </cell>
          <cell r="N164">
            <v>652</v>
          </cell>
          <cell r="O164">
            <v>1</v>
          </cell>
          <cell r="P164">
            <v>6492</v>
          </cell>
          <cell r="Q164">
            <v>36088</v>
          </cell>
        </row>
        <row r="165">
          <cell r="A165" t="str">
            <v>j-Inconnu</v>
          </cell>
          <cell r="B165">
            <v>425</v>
          </cell>
          <cell r="C165">
            <v>34</v>
          </cell>
          <cell r="D165">
            <v>8</v>
          </cell>
          <cell r="E165">
            <v>0</v>
          </cell>
          <cell r="F165">
            <v>467</v>
          </cell>
          <cell r="G165">
            <v>409</v>
          </cell>
          <cell r="H165">
            <v>285</v>
          </cell>
          <cell r="I165">
            <v>52</v>
          </cell>
          <cell r="J165">
            <v>1</v>
          </cell>
          <cell r="K165">
            <v>746</v>
          </cell>
          <cell r="L165">
            <v>152</v>
          </cell>
          <cell r="M165">
            <v>111</v>
          </cell>
          <cell r="N165">
            <v>24</v>
          </cell>
          <cell r="O165">
            <v>2</v>
          </cell>
          <cell r="P165">
            <v>289</v>
          </cell>
          <cell r="Q165">
            <v>1502</v>
          </cell>
        </row>
        <row r="166">
          <cell r="A166" t="str">
            <v>Total</v>
          </cell>
          <cell r="B166">
            <v>9169</v>
          </cell>
          <cell r="C166">
            <v>9386</v>
          </cell>
          <cell r="D166">
            <v>1012</v>
          </cell>
          <cell r="E166">
            <v>4</v>
          </cell>
          <cell r="F166">
            <v>19571</v>
          </cell>
          <cell r="G166">
            <v>32372</v>
          </cell>
          <cell r="H166">
            <v>37866</v>
          </cell>
          <cell r="I166">
            <v>7109</v>
          </cell>
          <cell r="J166">
            <v>47</v>
          </cell>
          <cell r="K166">
            <v>77393</v>
          </cell>
          <cell r="L166">
            <v>10857</v>
          </cell>
          <cell r="M166">
            <v>11412</v>
          </cell>
          <cell r="N166">
            <v>3472</v>
          </cell>
          <cell r="O166">
            <v>30</v>
          </cell>
          <cell r="P166">
            <v>25771</v>
          </cell>
          <cell r="Q166">
            <v>122735</v>
          </cell>
        </row>
        <row r="172">
          <cell r="A172" t="str">
            <v>a-1 à 4 travailleurs</v>
          </cell>
          <cell r="B172">
            <v>7.547169811320755</v>
          </cell>
          <cell r="C172">
            <v>8.8429575964202</v>
          </cell>
          <cell r="D172">
            <v>13.932806324110672</v>
          </cell>
          <cell r="E172">
            <v>25</v>
          </cell>
          <cell r="F172">
            <v>8.502375964437176</v>
          </cell>
          <cell r="G172">
            <v>4.961077474360558</v>
          </cell>
          <cell r="H172">
            <v>5.168224792690012</v>
          </cell>
          <cell r="I172">
            <v>9.157406104937403</v>
          </cell>
          <cell r="J172">
            <v>6.382978723404255</v>
          </cell>
          <cell r="K172">
            <v>5.44881320016022</v>
          </cell>
          <cell r="L172">
            <v>4.780326056921801</v>
          </cell>
          <cell r="M172">
            <v>5.28391167192429</v>
          </cell>
          <cell r="N172">
            <v>7.603686635944701</v>
          </cell>
          <cell r="O172">
            <v>10</v>
          </cell>
          <cell r="P172">
            <v>5.389779209188623</v>
          </cell>
          <cell r="Q172">
            <v>5.9233307532488695</v>
          </cell>
        </row>
        <row r="173">
          <cell r="A173" t="str">
            <v>b-5 à 9 travailleurs</v>
          </cell>
          <cell r="B173">
            <v>5.245937397753299</v>
          </cell>
          <cell r="C173">
            <v>5.572128702322608</v>
          </cell>
          <cell r="D173">
            <v>8.794466403162057</v>
          </cell>
          <cell r="E173">
            <v>0</v>
          </cell>
          <cell r="F173">
            <v>5.5847938276020646</v>
          </cell>
          <cell r="G173">
            <v>4.337081428394909</v>
          </cell>
          <cell r="H173">
            <v>5.189351925209951</v>
          </cell>
          <cell r="I173">
            <v>7.103671402447602</v>
          </cell>
          <cell r="J173">
            <v>14.893617021276595</v>
          </cell>
          <cell r="K173">
            <v>5.014665409016319</v>
          </cell>
          <cell r="L173">
            <v>4.697430229345123</v>
          </cell>
          <cell r="M173">
            <v>5.012267788293025</v>
          </cell>
          <cell r="N173">
            <v>8.006912442396313</v>
          </cell>
          <cell r="O173">
            <v>23.33333333333333</v>
          </cell>
          <cell r="P173">
            <v>5.304411935896939</v>
          </cell>
          <cell r="Q173">
            <v>5.1664154479162425</v>
          </cell>
        </row>
        <row r="174">
          <cell r="A174" t="str">
            <v>c-10 à 19 travailleurs</v>
          </cell>
          <cell r="B174">
            <v>6.336568873377687</v>
          </cell>
          <cell r="C174">
            <v>7.447261879394843</v>
          </cell>
          <cell r="D174">
            <v>8.49802371541502</v>
          </cell>
          <cell r="E174">
            <v>0</v>
          </cell>
          <cell r="F174">
            <v>6.97971488426754</v>
          </cell>
          <cell r="G174">
            <v>6.097862350179168</v>
          </cell>
          <cell r="H174">
            <v>7.558231659008081</v>
          </cell>
          <cell r="I174">
            <v>9.551273034182023</v>
          </cell>
          <cell r="J174">
            <v>21.276595744680847</v>
          </cell>
          <cell r="K174">
            <v>7.13888852997041</v>
          </cell>
          <cell r="L174">
            <v>6.079027355623101</v>
          </cell>
          <cell r="M174">
            <v>7.7111812127585</v>
          </cell>
          <cell r="N174">
            <v>11.088709677419354</v>
          </cell>
          <cell r="O174">
            <v>20</v>
          </cell>
          <cell r="P174">
            <v>7.492918396647394</v>
          </cell>
          <cell r="Q174">
            <v>7.187843728357844</v>
          </cell>
        </row>
        <row r="175">
          <cell r="A175" t="str">
            <v>d-20 à 49 travailleurs</v>
          </cell>
          <cell r="B175">
            <v>9.128585450976114</v>
          </cell>
          <cell r="C175">
            <v>10.473044960579587</v>
          </cell>
          <cell r="D175">
            <v>13.932806324110672</v>
          </cell>
          <cell r="E175">
            <v>25</v>
          </cell>
          <cell r="F175">
            <v>10.025037044606815</v>
          </cell>
          <cell r="G175">
            <v>10.57395279871494</v>
          </cell>
          <cell r="H175">
            <v>13.259916547826547</v>
          </cell>
          <cell r="I175">
            <v>14.277676185117457</v>
          </cell>
          <cell r="J175">
            <v>14.893617021276595</v>
          </cell>
          <cell r="K175">
            <v>12.231080330262428</v>
          </cell>
          <cell r="L175">
            <v>12.305425071382519</v>
          </cell>
          <cell r="M175">
            <v>14.072905713284262</v>
          </cell>
          <cell r="N175">
            <v>15.380184331797233</v>
          </cell>
          <cell r="O175">
            <v>20</v>
          </cell>
          <cell r="P175">
            <v>13.511311163711149</v>
          </cell>
          <cell r="Q175">
            <v>12.148124007006965</v>
          </cell>
        </row>
        <row r="176">
          <cell r="A176" t="str">
            <v>e-50 à 99 travailleurs</v>
          </cell>
          <cell r="B176">
            <v>6.031192060202858</v>
          </cell>
          <cell r="C176">
            <v>7.319411890049008</v>
          </cell>
          <cell r="D176">
            <v>7.312252964426878</v>
          </cell>
          <cell r="E176">
            <v>50</v>
          </cell>
          <cell r="F176">
            <v>6.7242348372592105</v>
          </cell>
          <cell r="G176">
            <v>8.652539231434574</v>
          </cell>
          <cell r="H176">
            <v>10.402471874504833</v>
          </cell>
          <cell r="I176">
            <v>9.959206639471093</v>
          </cell>
          <cell r="J176">
            <v>2.127659574468085</v>
          </cell>
          <cell r="K176">
            <v>9.624901476877753</v>
          </cell>
          <cell r="L176">
            <v>8.952749378281293</v>
          </cell>
          <cell r="M176">
            <v>11.102348405187522</v>
          </cell>
          <cell r="N176">
            <v>10.887096774193548</v>
          </cell>
          <cell r="O176">
            <v>3.333333333333334</v>
          </cell>
          <cell r="P176">
            <v>10.15870552171045</v>
          </cell>
          <cell r="Q176">
            <v>9.274453089990631</v>
          </cell>
        </row>
        <row r="177">
          <cell r="A177" t="str">
            <v>f-100 à 199 travailleurs</v>
          </cell>
          <cell r="B177">
            <v>7.5798887555894865</v>
          </cell>
          <cell r="C177">
            <v>6.829320264223311</v>
          </cell>
          <cell r="D177">
            <v>5.928853754940711</v>
          </cell>
          <cell r="E177">
            <v>0</v>
          </cell>
          <cell r="F177">
            <v>7.133002912472537</v>
          </cell>
          <cell r="G177">
            <v>9.520573334980847</v>
          </cell>
          <cell r="H177">
            <v>10.241377489040298</v>
          </cell>
          <cell r="I177">
            <v>8.636939091292728</v>
          </cell>
          <cell r="J177">
            <v>12.76595744680851</v>
          </cell>
          <cell r="K177">
            <v>9.794167431163025</v>
          </cell>
          <cell r="L177">
            <v>9.818550244082159</v>
          </cell>
          <cell r="M177">
            <v>10.988433228180861</v>
          </cell>
          <cell r="N177">
            <v>9.648617511520738</v>
          </cell>
          <cell r="O177">
            <v>3.333333333333334</v>
          </cell>
          <cell r="P177">
            <v>10.306158084668814</v>
          </cell>
          <cell r="Q177">
            <v>9.477329205198192</v>
          </cell>
        </row>
        <row r="178">
          <cell r="A178" t="str">
            <v>g-200 à 499 travailleurs</v>
          </cell>
          <cell r="B178">
            <v>9.553931726469626</v>
          </cell>
          <cell r="C178">
            <v>9.428936714255274</v>
          </cell>
          <cell r="D178">
            <v>7.806324110671935</v>
          </cell>
          <cell r="E178">
            <v>0</v>
          </cell>
          <cell r="F178">
            <v>9.401665729906494</v>
          </cell>
          <cell r="G178">
            <v>13.107006054615102</v>
          </cell>
          <cell r="H178">
            <v>12.660434162573283</v>
          </cell>
          <cell r="I178">
            <v>11.042340694893797</v>
          </cell>
          <cell r="J178">
            <v>2.127659574468085</v>
          </cell>
          <cell r="K178">
            <v>12.692362358352826</v>
          </cell>
          <cell r="L178">
            <v>13.152804642166343</v>
          </cell>
          <cell r="M178">
            <v>13.389414651244305</v>
          </cell>
          <cell r="N178">
            <v>10.887096774193548</v>
          </cell>
          <cell r="O178">
            <v>10</v>
          </cell>
          <cell r="P178">
            <v>12.948663226106863</v>
          </cell>
          <cell r="Q178">
            <v>12.22145272334705</v>
          </cell>
        </row>
        <row r="179">
          <cell r="A179" t="str">
            <v>h-500 à 999 travailleurs</v>
          </cell>
          <cell r="B179">
            <v>6.6855709455774885</v>
          </cell>
          <cell r="C179">
            <v>6.42446196462817</v>
          </cell>
          <cell r="D179">
            <v>4.545454545454546</v>
          </cell>
          <cell r="E179">
            <v>0</v>
          </cell>
          <cell r="F179">
            <v>6.448316386490214</v>
          </cell>
          <cell r="G179">
            <v>9.044853577165451</v>
          </cell>
          <cell r="H179">
            <v>7.63481751439286</v>
          </cell>
          <cell r="I179">
            <v>6.934871289914193</v>
          </cell>
          <cell r="J179">
            <v>6.382978723404255</v>
          </cell>
          <cell r="K179">
            <v>8.159652681767085</v>
          </cell>
          <cell r="L179">
            <v>9.440913696232846</v>
          </cell>
          <cell r="M179">
            <v>8.245706274097442</v>
          </cell>
          <cell r="N179">
            <v>7.027649769585254</v>
          </cell>
          <cell r="O179">
            <v>0</v>
          </cell>
          <cell r="P179">
            <v>8.57553063521012</v>
          </cell>
          <cell r="Q179">
            <v>7.974090520226504</v>
          </cell>
        </row>
        <row r="180">
          <cell r="A180" t="str">
            <v>i-&gt; 1000 travailleurs</v>
          </cell>
          <cell r="B180">
            <v>37.25597120732904</v>
          </cell>
          <cell r="C180">
            <v>37.30023439164714</v>
          </cell>
          <cell r="D180">
            <v>28.45849802371542</v>
          </cell>
          <cell r="E180">
            <v>0</v>
          </cell>
          <cell r="F180">
            <v>36.81467477390016</v>
          </cell>
          <cell r="G180">
            <v>32.44161621154083</v>
          </cell>
          <cell r="H180">
            <v>27.13251993873131</v>
          </cell>
          <cell r="I180">
            <v>22.605148403432267</v>
          </cell>
          <cell r="J180">
            <v>17.02127659574468</v>
          </cell>
          <cell r="K180">
            <v>28.931557117568772</v>
          </cell>
          <cell r="L180">
            <v>29.372754904669797</v>
          </cell>
          <cell r="M180">
            <v>23.221170697511393</v>
          </cell>
          <cell r="N180">
            <v>18.77880184331797</v>
          </cell>
          <cell r="O180">
            <v>3.333333333333334</v>
          </cell>
          <cell r="P180">
            <v>25.19110628225525</v>
          </cell>
          <cell r="Q180">
            <v>29.40318572534322</v>
          </cell>
        </row>
        <row r="181">
          <cell r="A181" t="str">
            <v>j-Inconnu</v>
          </cell>
          <cell r="B181">
            <v>4.635183771403643</v>
          </cell>
          <cell r="C181">
            <v>0.3622416364798637</v>
          </cell>
          <cell r="D181">
            <v>0.7905138339920948</v>
          </cell>
          <cell r="E181">
            <v>0</v>
          </cell>
          <cell r="F181">
            <v>2.3861836390577897</v>
          </cell>
          <cell r="G181">
            <v>1.2634375386136165</v>
          </cell>
          <cell r="H181">
            <v>0.7526540960228174</v>
          </cell>
          <cell r="I181">
            <v>0.7314671543114362</v>
          </cell>
          <cell r="J181">
            <v>2.127659574468085</v>
          </cell>
          <cell r="K181">
            <v>0.9639114648611631</v>
          </cell>
          <cell r="L181">
            <v>1.400018421295017</v>
          </cell>
          <cell r="M181">
            <v>0.9726603575184017</v>
          </cell>
          <cell r="N181">
            <v>0.6912442396313364</v>
          </cell>
          <cell r="O181">
            <v>6.666666666666668</v>
          </cell>
          <cell r="P181">
            <v>1.1214155446044003</v>
          </cell>
          <cell r="Q181">
            <v>1.2237747993644845</v>
          </cell>
        </row>
        <row r="182">
          <cell r="A182" t="str">
            <v>Total</v>
          </cell>
          <cell r="B182">
            <v>100</v>
          </cell>
          <cell r="C182">
            <v>100</v>
          </cell>
          <cell r="D182">
            <v>100</v>
          </cell>
          <cell r="E182">
            <v>100</v>
          </cell>
          <cell r="F182">
            <v>100</v>
          </cell>
          <cell r="G182">
            <v>100</v>
          </cell>
          <cell r="H182">
            <v>100</v>
          </cell>
          <cell r="I182">
            <v>100</v>
          </cell>
          <cell r="J182">
            <v>100</v>
          </cell>
          <cell r="K182">
            <v>100</v>
          </cell>
          <cell r="L182">
            <v>100</v>
          </cell>
          <cell r="M182">
            <v>100</v>
          </cell>
          <cell r="N182">
            <v>100</v>
          </cell>
          <cell r="O182">
            <v>100</v>
          </cell>
          <cell r="P182">
            <v>100</v>
          </cell>
          <cell r="Q182">
            <v>100</v>
          </cell>
        </row>
        <row r="188">
          <cell r="A188" t="str">
            <v>a-1 à 4 travailleurs</v>
          </cell>
          <cell r="B188">
            <v>42</v>
          </cell>
          <cell r="C188">
            <v>3.614457831325301</v>
          </cell>
          <cell r="D188">
            <v>0</v>
          </cell>
          <cell r="E188">
            <v>0</v>
          </cell>
          <cell r="F188">
            <v>2</v>
          </cell>
          <cell r="G188">
            <v>16.666666666666664</v>
          </cell>
          <cell r="H188">
            <v>44</v>
          </cell>
          <cell r="I188">
            <v>3.74468085106383</v>
          </cell>
          <cell r="J188">
            <v>555</v>
          </cell>
          <cell r="K188">
            <v>2.8749028749028747</v>
          </cell>
          <cell r="L188">
            <v>389</v>
          </cell>
          <cell r="M188">
            <v>3.079724487372338</v>
          </cell>
          <cell r="N188">
            <v>157</v>
          </cell>
          <cell r="O188">
            <v>6.4529387587340725</v>
          </cell>
          <cell r="P188">
            <v>0</v>
          </cell>
          <cell r="Q188">
            <v>0</v>
          </cell>
          <cell r="R188">
            <v>1101</v>
          </cell>
          <cell r="S188">
            <v>3.2030022691569204</v>
          </cell>
          <cell r="T188">
            <v>2220</v>
          </cell>
          <cell r="U188">
            <v>6.952491309385864</v>
          </cell>
          <cell r="V188">
            <v>3001</v>
          </cell>
          <cell r="W188">
            <v>6.5193778241223495</v>
          </cell>
          <cell r="X188">
            <v>897</v>
          </cell>
          <cell r="Y188">
            <v>9.805421950153038</v>
          </cell>
          <cell r="Z188">
            <v>7</v>
          </cell>
          <cell r="AA188">
            <v>9.210526315789473</v>
          </cell>
          <cell r="AB188">
            <v>6125</v>
          </cell>
          <cell r="AC188">
            <v>7.025210469570803</v>
          </cell>
          <cell r="AD188">
            <v>7270</v>
          </cell>
          <cell r="AE188">
            <v>5.9233307532488695</v>
          </cell>
        </row>
        <row r="189">
          <cell r="A189" t="str">
            <v>b-5 à 9 travailleurs</v>
          </cell>
          <cell r="B189">
            <v>65</v>
          </cell>
          <cell r="C189">
            <v>5.59380378657487</v>
          </cell>
          <cell r="D189">
            <v>0</v>
          </cell>
          <cell r="E189">
            <v>0</v>
          </cell>
          <cell r="F189">
            <v>2</v>
          </cell>
          <cell r="G189">
            <v>16.666666666666664</v>
          </cell>
          <cell r="H189">
            <v>67</v>
          </cell>
          <cell r="I189">
            <v>5.702127659574468</v>
          </cell>
          <cell r="J189">
            <v>577</v>
          </cell>
          <cell r="K189">
            <v>2.988862988862989</v>
          </cell>
          <cell r="L189">
            <v>432</v>
          </cell>
          <cell r="M189">
            <v>3.4201567571847047</v>
          </cell>
          <cell r="N189">
            <v>118</v>
          </cell>
          <cell r="O189">
            <v>4.849979449239622</v>
          </cell>
          <cell r="P189">
            <v>0</v>
          </cell>
          <cell r="Q189">
            <v>0</v>
          </cell>
          <cell r="R189">
            <v>1127</v>
          </cell>
          <cell r="S189">
            <v>3.2786408331878745</v>
          </cell>
          <cell r="T189">
            <v>1753</v>
          </cell>
          <cell r="U189">
            <v>5.489962732141179</v>
          </cell>
          <cell r="V189">
            <v>2628</v>
          </cell>
          <cell r="W189">
            <v>5.709071949947862</v>
          </cell>
          <cell r="X189">
            <v>752</v>
          </cell>
          <cell r="Y189">
            <v>8.220376038478355</v>
          </cell>
          <cell r="Z189">
            <v>14</v>
          </cell>
          <cell r="AA189">
            <v>18.421052631578945</v>
          </cell>
          <cell r="AB189">
            <v>5147</v>
          </cell>
          <cell r="AC189">
            <v>5.903470740715252</v>
          </cell>
          <cell r="AD189">
            <v>6341</v>
          </cell>
          <cell r="AE189">
            <v>5.1664154479162425</v>
          </cell>
        </row>
        <row r="190">
          <cell r="A190" t="str">
            <v>c-10 à 19 travailleurs</v>
          </cell>
          <cell r="B190">
            <v>85</v>
          </cell>
          <cell r="C190">
            <v>7.314974182444062</v>
          </cell>
          <cell r="D190">
            <v>0</v>
          </cell>
          <cell r="E190">
            <v>0</v>
          </cell>
          <cell r="F190">
            <v>2</v>
          </cell>
          <cell r="G190">
            <v>16.666666666666664</v>
          </cell>
          <cell r="H190">
            <v>87</v>
          </cell>
          <cell r="I190">
            <v>7.404255319148937</v>
          </cell>
          <cell r="J190">
            <v>824</v>
          </cell>
          <cell r="K190">
            <v>4.268324268324268</v>
          </cell>
          <cell r="L190">
            <v>666</v>
          </cell>
          <cell r="M190">
            <v>5.27274166732642</v>
          </cell>
          <cell r="N190">
            <v>148</v>
          </cell>
          <cell r="O190">
            <v>6.083025071927661</v>
          </cell>
          <cell r="P190">
            <v>1</v>
          </cell>
          <cell r="Q190">
            <v>20</v>
          </cell>
          <cell r="R190">
            <v>1639</v>
          </cell>
          <cell r="S190">
            <v>4.7681387094897305</v>
          </cell>
          <cell r="T190">
            <v>2306</v>
          </cell>
          <cell r="U190">
            <v>7.221822053803514</v>
          </cell>
          <cell r="V190">
            <v>3775</v>
          </cell>
          <cell r="W190">
            <v>8.200816823079597</v>
          </cell>
          <cell r="X190">
            <v>1000</v>
          </cell>
          <cell r="Y190">
            <v>10.931351114997815</v>
          </cell>
          <cell r="Z190">
            <v>15</v>
          </cell>
          <cell r="AA190">
            <v>19.736842105263158</v>
          </cell>
          <cell r="AB190">
            <v>7096</v>
          </cell>
          <cell r="AC190">
            <v>8.138921386461128</v>
          </cell>
          <cell r="AD190">
            <v>8822</v>
          </cell>
          <cell r="AE190">
            <v>7.187843728357844</v>
          </cell>
        </row>
        <row r="191">
          <cell r="A191" t="str">
            <v>d-20 à 49 travailleurs</v>
          </cell>
          <cell r="B191">
            <v>103</v>
          </cell>
          <cell r="C191">
            <v>8.864027538726333</v>
          </cell>
          <cell r="D191">
            <v>1</v>
          </cell>
          <cell r="E191">
            <v>100</v>
          </cell>
          <cell r="F191">
            <v>1</v>
          </cell>
          <cell r="G191">
            <v>8.333333333333332</v>
          </cell>
          <cell r="H191">
            <v>105</v>
          </cell>
          <cell r="I191">
            <v>8.936170212765958</v>
          </cell>
          <cell r="J191">
            <v>1578</v>
          </cell>
          <cell r="K191">
            <v>8.174048174048174</v>
          </cell>
          <cell r="L191">
            <v>1124</v>
          </cell>
          <cell r="M191">
            <v>8.898741192304648</v>
          </cell>
          <cell r="N191">
            <v>304</v>
          </cell>
          <cell r="O191">
            <v>12.494862309905466</v>
          </cell>
          <cell r="P191">
            <v>0</v>
          </cell>
          <cell r="Q191">
            <v>0</v>
          </cell>
          <cell r="R191">
            <v>3006</v>
          </cell>
          <cell r="S191">
            <v>8.7449816721941</v>
          </cell>
          <cell r="T191">
            <v>3915</v>
          </cell>
          <cell r="U191">
            <v>12.260812376687232</v>
          </cell>
          <cell r="V191">
            <v>6485</v>
          </cell>
          <cell r="W191">
            <v>14.088025721237397</v>
          </cell>
          <cell r="X191">
            <v>1385</v>
          </cell>
          <cell r="Y191">
            <v>15.139921294271971</v>
          </cell>
          <cell r="Z191">
            <v>14</v>
          </cell>
          <cell r="AA191">
            <v>18.421052631578945</v>
          </cell>
          <cell r="AB191">
            <v>11799</v>
          </cell>
          <cell r="AC191">
            <v>13.533136053953617</v>
          </cell>
          <cell r="AD191">
            <v>14910</v>
          </cell>
          <cell r="AE191">
            <v>12.148124007006965</v>
          </cell>
        </row>
        <row r="192">
          <cell r="A192" t="str">
            <v>e-50 à 99 travailleurs</v>
          </cell>
          <cell r="B192">
            <v>54</v>
          </cell>
          <cell r="C192">
            <v>4.647160068846816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54</v>
          </cell>
          <cell r="I192">
            <v>4.595744680851064</v>
          </cell>
          <cell r="J192">
            <v>1216</v>
          </cell>
          <cell r="K192">
            <v>6.298886298886298</v>
          </cell>
          <cell r="L192">
            <v>955</v>
          </cell>
          <cell r="M192">
            <v>7.560763201646742</v>
          </cell>
          <cell r="N192">
            <v>223</v>
          </cell>
          <cell r="O192">
            <v>9.16563912864776</v>
          </cell>
          <cell r="P192">
            <v>0</v>
          </cell>
          <cell r="Q192">
            <v>0</v>
          </cell>
          <cell r="R192">
            <v>2394</v>
          </cell>
          <cell r="S192">
            <v>6.964566241927038</v>
          </cell>
          <cell r="T192">
            <v>3056</v>
          </cell>
          <cell r="U192">
            <v>9.570636685352792</v>
          </cell>
          <cell r="V192">
            <v>4938</v>
          </cell>
          <cell r="W192">
            <v>10.727320125130342</v>
          </cell>
          <cell r="X192">
            <v>937</v>
          </cell>
          <cell r="Y192">
            <v>10.24267599475295</v>
          </cell>
          <cell r="Z192">
            <v>4</v>
          </cell>
          <cell r="AA192">
            <v>5.263157894736842</v>
          </cell>
          <cell r="AB192">
            <v>8935</v>
          </cell>
          <cell r="AC192">
            <v>10.248204987039204</v>
          </cell>
          <cell r="AD192">
            <v>11383</v>
          </cell>
          <cell r="AE192">
            <v>9.274453089990631</v>
          </cell>
        </row>
        <row r="193">
          <cell r="A193" t="str">
            <v>f-100 à 199 travailleurs</v>
          </cell>
          <cell r="B193">
            <v>174</v>
          </cell>
          <cell r="C193">
            <v>14.974182444061961</v>
          </cell>
          <cell r="D193">
            <v>0</v>
          </cell>
          <cell r="E193">
            <v>0</v>
          </cell>
          <cell r="F193">
            <v>1</v>
          </cell>
          <cell r="G193">
            <v>8.333333333333332</v>
          </cell>
          <cell r="H193">
            <v>175</v>
          </cell>
          <cell r="I193">
            <v>14.893617021276595</v>
          </cell>
          <cell r="J193">
            <v>1491</v>
          </cell>
          <cell r="K193">
            <v>7.723387723387723</v>
          </cell>
          <cell r="L193">
            <v>1001</v>
          </cell>
          <cell r="M193">
            <v>7.924946560050668</v>
          </cell>
          <cell r="N193">
            <v>176</v>
          </cell>
          <cell r="O193">
            <v>7.2338676531031645</v>
          </cell>
          <cell r="P193">
            <v>2</v>
          </cell>
          <cell r="Q193">
            <v>40</v>
          </cell>
          <cell r="R193">
            <v>2670</v>
          </cell>
          <cell r="S193">
            <v>7.7674986908710055</v>
          </cell>
          <cell r="T193">
            <v>3178</v>
          </cell>
          <cell r="U193">
            <v>9.952710532084808</v>
          </cell>
          <cell r="V193">
            <v>4772</v>
          </cell>
          <cell r="W193">
            <v>10.366701425095586</v>
          </cell>
          <cell r="X193">
            <v>832</v>
          </cell>
          <cell r="Y193">
            <v>9.094884127678181</v>
          </cell>
          <cell r="Z193">
            <v>5</v>
          </cell>
          <cell r="AA193">
            <v>6.578947368421052</v>
          </cell>
          <cell r="AB193">
            <v>8787</v>
          </cell>
          <cell r="AC193">
            <v>10.078452962631616</v>
          </cell>
          <cell r="AD193">
            <v>11632</v>
          </cell>
          <cell r="AE193">
            <v>9.477329205198192</v>
          </cell>
        </row>
        <row r="194">
          <cell r="A194" t="str">
            <v>g-200 à 499 travailleurs</v>
          </cell>
          <cell r="B194">
            <v>65</v>
          </cell>
          <cell r="C194">
            <v>5.59380378657487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65</v>
          </cell>
          <cell r="I194">
            <v>5.531914893617021</v>
          </cell>
          <cell r="J194">
            <v>2111</v>
          </cell>
          <cell r="K194">
            <v>10.934990934990935</v>
          </cell>
          <cell r="L194">
            <v>1581</v>
          </cell>
          <cell r="M194">
            <v>12.516823687752353</v>
          </cell>
          <cell r="N194">
            <v>315</v>
          </cell>
          <cell r="O194">
            <v>12.946979038224418</v>
          </cell>
          <cell r="P194">
            <v>0</v>
          </cell>
          <cell r="Q194">
            <v>0</v>
          </cell>
          <cell r="R194">
            <v>4007</v>
          </cell>
          <cell r="S194">
            <v>11.657066387385814</v>
          </cell>
          <cell r="T194">
            <v>4371</v>
          </cell>
          <cell r="U194">
            <v>13.688891672669193</v>
          </cell>
          <cell r="V194">
            <v>5626</v>
          </cell>
          <cell r="W194">
            <v>12.221932568647896</v>
          </cell>
          <cell r="X194">
            <v>927</v>
          </cell>
          <cell r="Y194">
            <v>10.133362483602973</v>
          </cell>
          <cell r="Z194">
            <v>4</v>
          </cell>
          <cell r="AA194">
            <v>5.263157894736842</v>
          </cell>
          <cell r="AB194">
            <v>10928</v>
          </cell>
          <cell r="AC194">
            <v>12.534122450852202</v>
          </cell>
          <cell r="AD194">
            <v>15000</v>
          </cell>
          <cell r="AE194">
            <v>12.22145272334705</v>
          </cell>
        </row>
        <row r="195">
          <cell r="A195" t="str">
            <v>h-500 à 999 travailleurs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2099</v>
          </cell>
          <cell r="K195">
            <v>10.872830872830873</v>
          </cell>
          <cell r="L195">
            <v>1249</v>
          </cell>
          <cell r="M195">
            <v>9.888369883619665</v>
          </cell>
          <cell r="N195">
            <v>221</v>
          </cell>
          <cell r="O195">
            <v>9.083436087135224</v>
          </cell>
          <cell r="P195">
            <v>1</v>
          </cell>
          <cell r="Q195">
            <v>20</v>
          </cell>
          <cell r="R195">
            <v>3570</v>
          </cell>
          <cell r="S195">
            <v>10.385756676557865</v>
          </cell>
          <cell r="T195">
            <v>2467</v>
          </cell>
          <cell r="U195">
            <v>7.726034261376093</v>
          </cell>
          <cell r="V195">
            <v>3186</v>
          </cell>
          <cell r="W195">
            <v>6.921272158498436</v>
          </cell>
          <cell r="X195">
            <v>562</v>
          </cell>
          <cell r="Y195">
            <v>6.143419326628771</v>
          </cell>
          <cell r="Z195">
            <v>2</v>
          </cell>
          <cell r="AA195">
            <v>2.631578947368421</v>
          </cell>
          <cell r="AB195">
            <v>6217</v>
          </cell>
          <cell r="AC195">
            <v>7.130731998256602</v>
          </cell>
          <cell r="AD195">
            <v>9787</v>
          </cell>
          <cell r="AE195">
            <v>7.974090520226504</v>
          </cell>
        </row>
        <row r="196">
          <cell r="A196" t="str">
            <v>i-&gt; 1000 travailleurs</v>
          </cell>
          <cell r="B196">
            <v>111</v>
          </cell>
          <cell r="C196">
            <v>9.552495697074011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111</v>
          </cell>
          <cell r="I196">
            <v>9.446808510638299</v>
          </cell>
          <cell r="J196">
            <v>8648</v>
          </cell>
          <cell r="K196">
            <v>44.7966847966848</v>
          </cell>
          <cell r="L196">
            <v>5136</v>
          </cell>
          <cell r="M196">
            <v>40.66186366875149</v>
          </cell>
          <cell r="N196">
            <v>756</v>
          </cell>
          <cell r="O196">
            <v>31.072749691738593</v>
          </cell>
          <cell r="P196">
            <v>1</v>
          </cell>
          <cell r="Q196">
            <v>20</v>
          </cell>
          <cell r="R196">
            <v>14541</v>
          </cell>
          <cell r="S196">
            <v>42.302321522080646</v>
          </cell>
          <cell r="T196">
            <v>8348</v>
          </cell>
          <cell r="U196">
            <v>26.143872725564496</v>
          </cell>
          <cell r="V196">
            <v>11289</v>
          </cell>
          <cell r="W196">
            <v>24.52424400417101</v>
          </cell>
          <cell r="X196">
            <v>1791</v>
          </cell>
          <cell r="Y196">
            <v>19.578049846961086</v>
          </cell>
          <cell r="Z196">
            <v>8</v>
          </cell>
          <cell r="AA196">
            <v>10.526315789473683</v>
          </cell>
          <cell r="AB196">
            <v>21436</v>
          </cell>
          <cell r="AC196">
            <v>24.586516183790977</v>
          </cell>
          <cell r="AD196">
            <v>36088</v>
          </cell>
          <cell r="AE196">
            <v>29.40318572534322</v>
          </cell>
        </row>
        <row r="197">
          <cell r="A197" t="str">
            <v>j-Inconnu</v>
          </cell>
          <cell r="B197">
            <v>463</v>
          </cell>
          <cell r="C197">
            <v>39.84509466437177</v>
          </cell>
          <cell r="D197">
            <v>0</v>
          </cell>
          <cell r="E197">
            <v>0</v>
          </cell>
          <cell r="F197">
            <v>4</v>
          </cell>
          <cell r="G197">
            <v>33.33333333333333</v>
          </cell>
          <cell r="H197">
            <v>467</v>
          </cell>
          <cell r="I197">
            <v>39.744680851063826</v>
          </cell>
          <cell r="J197">
            <v>206</v>
          </cell>
          <cell r="K197">
            <v>1.067081067081067</v>
          </cell>
          <cell r="L197">
            <v>98</v>
          </cell>
          <cell r="M197">
            <v>0.7758688939909746</v>
          </cell>
          <cell r="N197">
            <v>15</v>
          </cell>
          <cell r="O197">
            <v>0.6165228113440198</v>
          </cell>
          <cell r="P197">
            <v>0</v>
          </cell>
          <cell r="Q197">
            <v>0</v>
          </cell>
          <cell r="R197">
            <v>319</v>
          </cell>
          <cell r="S197">
            <v>0.9280269971490082</v>
          </cell>
          <cell r="T197">
            <v>317</v>
          </cell>
          <cell r="U197">
            <v>0.9927656509348283</v>
          </cell>
          <cell r="V197">
            <v>332</v>
          </cell>
          <cell r="W197">
            <v>0.721237400069517</v>
          </cell>
          <cell r="X197">
            <v>65</v>
          </cell>
          <cell r="Y197">
            <v>0.7105378224748579</v>
          </cell>
          <cell r="Z197">
            <v>3</v>
          </cell>
          <cell r="AA197">
            <v>3.9473684210526314</v>
          </cell>
          <cell r="AB197">
            <v>716</v>
          </cell>
          <cell r="AC197">
            <v>0.8212327667286032</v>
          </cell>
          <cell r="AD197">
            <v>1502</v>
          </cell>
          <cell r="AE197">
            <v>1.2237747993644845</v>
          </cell>
        </row>
        <row r="198">
          <cell r="A198" t="str">
            <v>Total</v>
          </cell>
          <cell r="B198">
            <v>1162</v>
          </cell>
          <cell r="C198">
            <v>100</v>
          </cell>
          <cell r="D198">
            <v>1</v>
          </cell>
          <cell r="E198">
            <v>100</v>
          </cell>
          <cell r="F198">
            <v>12</v>
          </cell>
          <cell r="G198">
            <v>100</v>
          </cell>
          <cell r="H198">
            <v>1175</v>
          </cell>
          <cell r="I198">
            <v>100</v>
          </cell>
          <cell r="J198">
            <v>19305</v>
          </cell>
          <cell r="K198">
            <v>100</v>
          </cell>
          <cell r="L198">
            <v>12631</v>
          </cell>
          <cell r="M198">
            <v>100</v>
          </cell>
          <cell r="N198">
            <v>2433</v>
          </cell>
          <cell r="O198">
            <v>100</v>
          </cell>
          <cell r="P198">
            <v>5</v>
          </cell>
          <cell r="Q198">
            <v>100</v>
          </cell>
          <cell r="R198">
            <v>34374</v>
          </cell>
          <cell r="S198">
            <v>100</v>
          </cell>
          <cell r="T198">
            <v>31931</v>
          </cell>
          <cell r="U198">
            <v>100</v>
          </cell>
          <cell r="V198">
            <v>46032</v>
          </cell>
          <cell r="W198">
            <v>100</v>
          </cell>
          <cell r="X198">
            <v>9148</v>
          </cell>
          <cell r="Y198">
            <v>100</v>
          </cell>
          <cell r="Z198">
            <v>76</v>
          </cell>
          <cell r="AA198">
            <v>100</v>
          </cell>
          <cell r="AB198">
            <v>87186</v>
          </cell>
          <cell r="AC198">
            <v>100</v>
          </cell>
          <cell r="AD198">
            <v>122735</v>
          </cell>
          <cell r="AE198">
            <v>100</v>
          </cell>
        </row>
        <row r="203">
          <cell r="A203" t="str">
            <v>a-1 à 4 travailleurs</v>
          </cell>
          <cell r="B203">
            <v>7270</v>
          </cell>
          <cell r="C203">
            <v>5.9233307532488695</v>
          </cell>
        </row>
        <row r="204">
          <cell r="A204" t="str">
            <v>b-5 à 9 travailleurs</v>
          </cell>
          <cell r="B204">
            <v>6341</v>
          </cell>
          <cell r="C204">
            <v>5.1664154479162425</v>
          </cell>
        </row>
        <row r="205">
          <cell r="A205" t="str">
            <v>c-10 à 19 travailleurs</v>
          </cell>
          <cell r="B205">
            <v>8822</v>
          </cell>
          <cell r="C205">
            <v>7.187843728357844</v>
          </cell>
        </row>
        <row r="206">
          <cell r="A206" t="str">
            <v>d-20 à 49 travailleurs</v>
          </cell>
          <cell r="B206">
            <v>14910</v>
          </cell>
          <cell r="C206">
            <v>12.148124007006965</v>
          </cell>
        </row>
        <row r="207">
          <cell r="A207" t="str">
            <v>e-50 à 99 travailleurs</v>
          </cell>
          <cell r="B207">
            <v>11383</v>
          </cell>
          <cell r="C207">
            <v>9.274453089990631</v>
          </cell>
        </row>
        <row r="208">
          <cell r="A208" t="str">
            <v>f-100 à 199 travailleurs</v>
          </cell>
          <cell r="B208">
            <v>11632</v>
          </cell>
          <cell r="C208">
            <v>9.477329205198192</v>
          </cell>
        </row>
        <row r="209">
          <cell r="A209" t="str">
            <v>g-200 à 499 travailleurs</v>
          </cell>
          <cell r="B209">
            <v>15000</v>
          </cell>
          <cell r="C209">
            <v>12.22145272334705</v>
          </cell>
        </row>
        <row r="210">
          <cell r="A210" t="str">
            <v>h-500 à 999 travailleurs</v>
          </cell>
          <cell r="B210">
            <v>9787</v>
          </cell>
          <cell r="C210">
            <v>7.974090520226504</v>
          </cell>
        </row>
        <row r="211">
          <cell r="A211" t="str">
            <v>i-&gt; 1000 travailleurs</v>
          </cell>
          <cell r="B211">
            <v>36088</v>
          </cell>
          <cell r="C211">
            <v>29.40318572534322</v>
          </cell>
        </row>
        <row r="212">
          <cell r="A212" t="str">
            <v>j-Inconnu</v>
          </cell>
          <cell r="B212">
            <v>1502</v>
          </cell>
          <cell r="C212">
            <v>1.2237747993644845</v>
          </cell>
        </row>
        <row r="213">
          <cell r="A213" t="str">
            <v>Total</v>
          </cell>
          <cell r="B213">
            <v>122735</v>
          </cell>
          <cell r="C213">
            <v>100</v>
          </cell>
        </row>
        <row r="218">
          <cell r="A218" t="str">
            <v>a-1 à 4 travailleurs</v>
          </cell>
          <cell r="B218">
            <v>2817</v>
          </cell>
          <cell r="C218">
            <v>5.376159395396772</v>
          </cell>
          <cell r="D218">
            <v>3390</v>
          </cell>
          <cell r="E218">
            <v>5.778671757807173</v>
          </cell>
          <cell r="F218">
            <v>1056</v>
          </cell>
          <cell r="G218">
            <v>9.108945053049254</v>
          </cell>
          <cell r="H218">
            <v>7</v>
          </cell>
          <cell r="I218">
            <v>8.641975308641975</v>
          </cell>
        </row>
        <row r="219">
          <cell r="A219" t="str">
            <v>b-5 à 9 travailleurs</v>
          </cell>
          <cell r="B219">
            <v>2395</v>
          </cell>
          <cell r="C219">
            <v>4.570785144471163</v>
          </cell>
          <cell r="D219">
            <v>3060</v>
          </cell>
          <cell r="E219">
            <v>5.216146188463111</v>
          </cell>
          <cell r="F219">
            <v>872</v>
          </cell>
          <cell r="G219">
            <v>7.521780384714914</v>
          </cell>
          <cell r="H219">
            <v>14</v>
          </cell>
          <cell r="I219">
            <v>17.28395061728395</v>
          </cell>
        </row>
        <row r="220">
          <cell r="A220" t="str">
            <v>c-10 à 19 travailleurs</v>
          </cell>
          <cell r="B220">
            <v>3215</v>
          </cell>
          <cell r="C220">
            <v>6.135730371388221</v>
          </cell>
          <cell r="D220">
            <v>4441</v>
          </cell>
          <cell r="E220">
            <v>7.570230465021137</v>
          </cell>
          <cell r="F220">
            <v>1150</v>
          </cell>
          <cell r="G220">
            <v>9.919779177089623</v>
          </cell>
          <cell r="H220">
            <v>16</v>
          </cell>
          <cell r="I220">
            <v>19.753086419753085</v>
          </cell>
        </row>
        <row r="221">
          <cell r="A221" t="str">
            <v>d-20 à 49 travailleurs</v>
          </cell>
          <cell r="B221">
            <v>5596</v>
          </cell>
          <cell r="C221">
            <v>10.679796938814459</v>
          </cell>
          <cell r="D221">
            <v>7610</v>
          </cell>
          <cell r="E221">
            <v>12.97218055366153</v>
          </cell>
          <cell r="F221">
            <v>1690</v>
          </cell>
          <cell r="G221">
            <v>14.577762442853446</v>
          </cell>
          <cell r="H221">
            <v>14</v>
          </cell>
          <cell r="I221">
            <v>17.28395061728395</v>
          </cell>
        </row>
        <row r="222">
          <cell r="A222" t="str">
            <v>e-50 à 99 travailleurs</v>
          </cell>
          <cell r="B222">
            <v>4326</v>
          </cell>
          <cell r="C222">
            <v>8.256040306881943</v>
          </cell>
          <cell r="D222">
            <v>5893</v>
          </cell>
          <cell r="E222">
            <v>10.045342970135005</v>
          </cell>
          <cell r="F222">
            <v>1160</v>
          </cell>
          <cell r="G222">
            <v>10.00603812645562</v>
          </cell>
          <cell r="H222">
            <v>4</v>
          </cell>
          <cell r="I222">
            <v>4.938271604938271</v>
          </cell>
        </row>
        <row r="223">
          <cell r="A223" t="str">
            <v>f-100 à 199 travailleurs</v>
          </cell>
          <cell r="B223">
            <v>4843</v>
          </cell>
          <cell r="C223">
            <v>9.242719187755258</v>
          </cell>
          <cell r="D223">
            <v>5773</v>
          </cell>
          <cell r="E223">
            <v>9.840788217646256</v>
          </cell>
          <cell r="F223">
            <v>1009</v>
          </cell>
          <cell r="G223">
            <v>8.70352799102907</v>
          </cell>
          <cell r="H223">
            <v>7</v>
          </cell>
          <cell r="I223">
            <v>8.641975308641975</v>
          </cell>
        </row>
        <row r="224">
          <cell r="A224" t="str">
            <v>g-200 à 499 travailleurs</v>
          </cell>
          <cell r="B224">
            <v>6547</v>
          </cell>
          <cell r="C224">
            <v>12.494751708080463</v>
          </cell>
          <cell r="D224">
            <v>7207</v>
          </cell>
          <cell r="E224">
            <v>12.285217509886813</v>
          </cell>
          <cell r="F224">
            <v>1242</v>
          </cell>
          <cell r="G224">
            <v>10.713361511256792</v>
          </cell>
          <cell r="H224">
            <v>4</v>
          </cell>
          <cell r="I224">
            <v>4.938271604938271</v>
          </cell>
        </row>
        <row r="225">
          <cell r="A225" t="str">
            <v>h-500 à 999 travailleurs</v>
          </cell>
          <cell r="B225">
            <v>4566</v>
          </cell>
          <cell r="C225">
            <v>8.714073056223521</v>
          </cell>
          <cell r="D225">
            <v>4435</v>
          </cell>
          <cell r="E225">
            <v>7.5600027273967</v>
          </cell>
          <cell r="F225">
            <v>783</v>
          </cell>
          <cell r="G225">
            <v>6.754075735357544</v>
          </cell>
          <cell r="H225">
            <v>3</v>
          </cell>
          <cell r="I225">
            <v>3.7037037037037033</v>
          </cell>
        </row>
        <row r="226">
          <cell r="A226" t="str">
            <v>i-&gt; 1000 travailleurs</v>
          </cell>
          <cell r="B226">
            <v>17107</v>
          </cell>
          <cell r="C226">
            <v>32.64819267910989</v>
          </cell>
          <cell r="D226">
            <v>16425</v>
          </cell>
          <cell r="E226">
            <v>27.998431746897587</v>
          </cell>
          <cell r="F226">
            <v>2547</v>
          </cell>
          <cell r="G226">
            <v>21.97015440351937</v>
          </cell>
          <cell r="H226">
            <v>9</v>
          </cell>
          <cell r="I226">
            <v>11.11111111111111</v>
          </cell>
        </row>
        <row r="227">
          <cell r="A227" t="str">
            <v>j-Inconnu</v>
          </cell>
          <cell r="B227">
            <v>986</v>
          </cell>
          <cell r="C227">
            <v>1.8817512118783157</v>
          </cell>
          <cell r="D227">
            <v>430</v>
          </cell>
          <cell r="E227">
            <v>0.7329878630846857</v>
          </cell>
          <cell r="F227">
            <v>84</v>
          </cell>
          <cell r="G227">
            <v>0.7245751746743724</v>
          </cell>
          <cell r="H227">
            <v>3</v>
          </cell>
          <cell r="I227">
            <v>3.7037037037037033</v>
          </cell>
        </row>
        <row r="228">
          <cell r="A228" t="str">
            <v>Total</v>
          </cell>
          <cell r="B228">
            <v>52398</v>
          </cell>
          <cell r="C228">
            <v>100</v>
          </cell>
          <cell r="D228">
            <v>58664</v>
          </cell>
          <cell r="E228">
            <v>100</v>
          </cell>
          <cell r="F228">
            <v>11593</v>
          </cell>
          <cell r="G228">
            <v>100</v>
          </cell>
          <cell r="H228">
            <v>81</v>
          </cell>
          <cell r="I22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104</v>
      </c>
      <c r="B1" s="2"/>
    </row>
    <row r="2" spans="1:2" ht="15">
      <c r="A2" s="3" t="s">
        <v>0</v>
      </c>
      <c r="B2" s="4" t="s">
        <v>1</v>
      </c>
    </row>
    <row r="3" spans="1:2" ht="15">
      <c r="A3" s="5" t="s">
        <v>2</v>
      </c>
      <c r="B3" s="329" t="s">
        <v>105</v>
      </c>
    </row>
    <row r="4" spans="1:2" ht="15">
      <c r="A4" s="5" t="s">
        <v>3</v>
      </c>
      <c r="B4" s="329" t="s">
        <v>106</v>
      </c>
    </row>
    <row r="5" spans="1:2" ht="15">
      <c r="A5" s="5" t="s">
        <v>4</v>
      </c>
      <c r="B5" s="329" t="s">
        <v>107</v>
      </c>
    </row>
    <row r="6" spans="1:2" ht="15">
      <c r="A6" s="5" t="s">
        <v>5</v>
      </c>
      <c r="B6" s="329" t="s">
        <v>108</v>
      </c>
    </row>
    <row r="7" spans="1:2" ht="15">
      <c r="A7" s="5" t="s">
        <v>6</v>
      </c>
      <c r="B7" s="329" t="s">
        <v>109</v>
      </c>
    </row>
    <row r="8" spans="1:2" ht="15">
      <c r="A8" s="5" t="s">
        <v>7</v>
      </c>
      <c r="B8" s="329" t="s">
        <v>110</v>
      </c>
    </row>
    <row r="9" spans="1:2" ht="15">
      <c r="A9" s="3" t="s">
        <v>8</v>
      </c>
      <c r="B9" s="4" t="s">
        <v>9</v>
      </c>
    </row>
    <row r="10" spans="1:2" ht="15">
      <c r="A10" s="5" t="s">
        <v>10</v>
      </c>
      <c r="B10" s="329" t="s">
        <v>111</v>
      </c>
    </row>
    <row r="11" spans="1:2" ht="15">
      <c r="A11" s="5" t="s">
        <v>11</v>
      </c>
      <c r="B11" s="329" t="s">
        <v>112</v>
      </c>
    </row>
    <row r="12" spans="1:2" ht="15">
      <c r="A12" s="5" t="s">
        <v>12</v>
      </c>
      <c r="B12" s="329" t="s">
        <v>113</v>
      </c>
    </row>
    <row r="13" spans="1:2" ht="15">
      <c r="A13" s="5" t="s">
        <v>13</v>
      </c>
      <c r="B13" s="329" t="s">
        <v>114</v>
      </c>
    </row>
    <row r="14" spans="1:2" ht="15">
      <c r="A14" s="5" t="s">
        <v>14</v>
      </c>
      <c r="B14" s="329" t="s">
        <v>115</v>
      </c>
    </row>
    <row r="15" spans="1:2" ht="15">
      <c r="A15" s="5" t="s">
        <v>15</v>
      </c>
      <c r="B15" s="329" t="s">
        <v>116</v>
      </c>
    </row>
    <row r="16" spans="1:2" ht="15">
      <c r="A16" s="5" t="s">
        <v>16</v>
      </c>
      <c r="B16" s="329" t="s">
        <v>117</v>
      </c>
    </row>
    <row r="17" spans="1:2" ht="15">
      <c r="A17" s="5" t="s">
        <v>17</v>
      </c>
      <c r="B17" s="329" t="s">
        <v>118</v>
      </c>
    </row>
    <row r="18" spans="1:2" ht="15.75" thickBot="1">
      <c r="A18" s="2"/>
      <c r="B18" s="2"/>
    </row>
  </sheetData>
  <sheetProtection/>
  <hyperlinks>
    <hyperlink ref="B3" location="'11.1.1'!A1" display="Accidents sur le lieu de travail selon la province et  la région de l'entreprise: évolution 2012 - 2017"/>
    <hyperlink ref="B4" location="'11.1.2'!A1" display="Accidents sur le lieu de travail selon la province et la région de l'entreprise : distribution selon les conséquences - 2017"/>
    <hyperlink ref="B5" location="'11.1.3'!A1" display="Accidents sur le lieu de travail selon la province et la région de l'entreprise : distribution selon les conséquences et le genre - 2017"/>
    <hyperlink ref="B6" location="'11.1.4'!A1" display="Accidents sur le lieu de travail selon la province et la région de l'entreprise : distribution selon les conséquences et la génération en fréquence absolue - 2017"/>
    <hyperlink ref="B7" location="'11.1.5'!A1" display="Accidents sur le lieu de travail selon la province et la région de l'entreprise : distribution selon les conséquences et la génération en fréquence relative - 2017"/>
    <hyperlink ref="B8" location="'11.1.6'!A1" display="Accidents sur le lieu de travail selon la province et la région de l'entreprise : distribution selon les conséquences et le genre de travail - 2017"/>
    <hyperlink ref="B10" location="'11.2.1'!A1" display="Accidents sur le lieu de travail selon la taille de l'entreprise : évolution 2012 - 2017"/>
    <hyperlink ref="B11" location="'11.2.2'!A1" display="Accidents sur le lieu de travail selon la taille de l'entreprise : distribution selon les conséquences - 2017"/>
    <hyperlink ref="B12" location="'11.2.3'!A1" display="Accidents sur le lieu de travail selon la taille de l'entreprise : distribution selon les conséquences et le genre - 2017"/>
    <hyperlink ref="B13" location="'11.2.4'!A1" display="Accidents sur le lieu de travail selon la taille de l'entreprise : distribution selon les conséquences et la génération en fréquence absolue - 2017"/>
    <hyperlink ref="B14" location="'11.2.5'!A1" display="Accidents sur le lieu de travail selon la taille de l'entreprise : distribution selon les conséquences et la génération en fréquence relative - 2017"/>
    <hyperlink ref="B15" location="'11.2.6'!A1" display="Accidents sur le lieu de travail selon la taille de l'entreprise : distribution selon les conséquences et le genre de travail - 2017"/>
    <hyperlink ref="B16" location="'11.2.7'!A1" display="Accidents sur le lieu de travail selon la  taille de l'entreprise: nombre d'accidents par 1000 équivalents temps plein -2017"/>
    <hyperlink ref="B17" location="'11.2.8'!A1" display="Accidents sur le lieu de travail selon la taille de l'entreprise: nombre d'accidents avec prévision d'incapacité permanente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3"/>
  <sheetViews>
    <sheetView zoomScalePageLayoutView="0" workbookViewId="0" topLeftCell="A1">
      <selection activeCell="B7" sqref="B7:V17"/>
    </sheetView>
  </sheetViews>
  <sheetFormatPr defaultColWidth="11.421875" defaultRowHeight="15"/>
  <cols>
    <col min="1" max="1" width="25.7109375" style="330" customWidth="1"/>
    <col min="2" max="7" width="9.7109375" style="330" customWidth="1"/>
    <col min="8" max="8" width="9.421875" style="330" bestFit="1" customWidth="1"/>
    <col min="9" max="9" width="8.57421875" style="330" bestFit="1" customWidth="1"/>
    <col min="10" max="10" width="8.7109375" style="330" bestFit="1" customWidth="1"/>
    <col min="11" max="17" width="9.7109375" style="330" customWidth="1"/>
    <col min="18" max="18" width="8.7109375" style="330" bestFit="1" customWidth="1"/>
    <col min="19" max="19" width="9.8515625" style="330" bestFit="1" customWidth="1"/>
    <col min="20" max="20" width="8.7109375" style="330" bestFit="1" customWidth="1"/>
    <col min="21" max="21" width="9.8515625" style="330" bestFit="1" customWidth="1"/>
    <col min="22" max="22" width="8.7109375" style="330" bestFit="1" customWidth="1"/>
    <col min="23" max="16384" width="11.421875" style="330" customWidth="1"/>
  </cols>
  <sheetData>
    <row r="1" spans="1:22" ht="24.75" customHeight="1" thickBot="1" thickTop="1">
      <c r="A1" s="376" t="s">
        <v>128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24.75" customHeight="1" thickBot="1" thickTop="1">
      <c r="A2" s="361" t="s">
        <v>61</v>
      </c>
      <c r="B2" s="410" t="s">
        <v>44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1" t="s">
        <v>36</v>
      </c>
      <c r="V2" s="367"/>
    </row>
    <row r="3" spans="1:22" ht="24.75" customHeight="1" thickBot="1">
      <c r="A3" s="361"/>
      <c r="B3" s="431" t="s">
        <v>45</v>
      </c>
      <c r="C3" s="461"/>
      <c r="D3" s="461"/>
      <c r="E3" s="461"/>
      <c r="F3" s="461"/>
      <c r="G3" s="461"/>
      <c r="H3" s="461"/>
      <c r="I3" s="461"/>
      <c r="J3" s="462"/>
      <c r="K3" s="431" t="s">
        <v>46</v>
      </c>
      <c r="L3" s="461"/>
      <c r="M3" s="461"/>
      <c r="N3" s="461"/>
      <c r="O3" s="461"/>
      <c r="P3" s="461"/>
      <c r="Q3" s="461"/>
      <c r="R3" s="461"/>
      <c r="S3" s="461"/>
      <c r="T3" s="462"/>
      <c r="U3" s="430"/>
      <c r="V3" s="367"/>
    </row>
    <row r="4" spans="1:22" ht="24.75" customHeight="1" thickBot="1">
      <c r="A4" s="361"/>
      <c r="B4" s="463" t="s">
        <v>59</v>
      </c>
      <c r="C4" s="464"/>
      <c r="D4" s="464"/>
      <c r="E4" s="464"/>
      <c r="F4" s="464"/>
      <c r="G4" s="464"/>
      <c r="H4" s="465"/>
      <c r="I4" s="437" t="s">
        <v>36</v>
      </c>
      <c r="J4" s="466"/>
      <c r="K4" s="434" t="s">
        <v>37</v>
      </c>
      <c r="L4" s="468"/>
      <c r="M4" s="468"/>
      <c r="N4" s="468"/>
      <c r="O4" s="468"/>
      <c r="P4" s="468"/>
      <c r="Q4" s="468"/>
      <c r="R4" s="469"/>
      <c r="S4" s="437" t="s">
        <v>36</v>
      </c>
      <c r="T4" s="466"/>
      <c r="U4" s="430"/>
      <c r="V4" s="367"/>
    </row>
    <row r="5" spans="1:22" ht="24.75" customHeight="1">
      <c r="A5" s="370"/>
      <c r="B5" s="374" t="s">
        <v>38</v>
      </c>
      <c r="C5" s="375"/>
      <c r="D5" s="374" t="s">
        <v>39</v>
      </c>
      <c r="E5" s="375"/>
      <c r="F5" s="374" t="s">
        <v>40</v>
      </c>
      <c r="G5" s="375"/>
      <c r="H5" s="242" t="s">
        <v>41</v>
      </c>
      <c r="I5" s="467"/>
      <c r="J5" s="467"/>
      <c r="K5" s="374" t="s">
        <v>38</v>
      </c>
      <c r="L5" s="375"/>
      <c r="M5" s="374" t="s">
        <v>39</v>
      </c>
      <c r="N5" s="375"/>
      <c r="O5" s="374" t="s">
        <v>40</v>
      </c>
      <c r="P5" s="375"/>
      <c r="Q5" s="374" t="s">
        <v>41</v>
      </c>
      <c r="R5" s="375"/>
      <c r="S5" s="467"/>
      <c r="T5" s="470"/>
      <c r="U5" s="430"/>
      <c r="V5" s="367"/>
    </row>
    <row r="6" spans="1:22" ht="24.75" customHeight="1" thickBot="1">
      <c r="A6" s="417"/>
      <c r="B6" s="85" t="s">
        <v>20</v>
      </c>
      <c r="C6" s="243" t="s">
        <v>21</v>
      </c>
      <c r="D6" s="85" t="s">
        <v>20</v>
      </c>
      <c r="E6" s="243" t="s">
        <v>21</v>
      </c>
      <c r="F6" s="85" t="s">
        <v>20</v>
      </c>
      <c r="G6" s="243" t="s">
        <v>21</v>
      </c>
      <c r="H6" s="82" t="s">
        <v>20</v>
      </c>
      <c r="I6" s="83" t="s">
        <v>20</v>
      </c>
      <c r="J6" s="244" t="s">
        <v>21</v>
      </c>
      <c r="K6" s="85" t="s">
        <v>20</v>
      </c>
      <c r="L6" s="243" t="s">
        <v>21</v>
      </c>
      <c r="M6" s="85" t="s">
        <v>20</v>
      </c>
      <c r="N6" s="243" t="s">
        <v>21</v>
      </c>
      <c r="O6" s="85" t="s">
        <v>20</v>
      </c>
      <c r="P6" s="243" t="s">
        <v>21</v>
      </c>
      <c r="Q6" s="85" t="s">
        <v>20</v>
      </c>
      <c r="R6" s="243" t="s">
        <v>21</v>
      </c>
      <c r="S6" s="83" t="s">
        <v>20</v>
      </c>
      <c r="T6" s="243" t="s">
        <v>21</v>
      </c>
      <c r="U6" s="216" t="s">
        <v>20</v>
      </c>
      <c r="V6" s="245" t="s">
        <v>21</v>
      </c>
    </row>
    <row r="7" spans="1:23" ht="15">
      <c r="A7" s="246" t="s">
        <v>62</v>
      </c>
      <c r="B7" s="45">
        <f>VLOOKUP(W7,'[1]Sheet1'!$A$140:$AG$150,2,FALSE)</f>
        <v>738</v>
      </c>
      <c r="C7" s="43">
        <f>VLOOKUP(W7,'[1]Sheet1'!$A$140:$AG$150,3,FALSE)/100</f>
        <v>0.037679975492698865</v>
      </c>
      <c r="D7" s="45">
        <f>VLOOKUP(W7,'[1]Sheet1'!$A$140:$AG$150,4,FALSE)</f>
        <v>573</v>
      </c>
      <c r="E7" s="43">
        <f>VLOOKUP(W7,'[1]Sheet1'!$A$140:$AG$150,5,FALSE)/100</f>
        <v>0.03355390291034725</v>
      </c>
      <c r="F7" s="45">
        <f>VLOOKUP(W7,'[1]Sheet1'!$A$140:$AG$150,6,FALSE)</f>
        <v>205</v>
      </c>
      <c r="G7" s="43">
        <f>VLOOKUP(W7,'[1]Sheet1'!$A$140:$AG$150,7,FALSE)/100</f>
        <v>0.06942092786996275</v>
      </c>
      <c r="H7" s="247">
        <f>VLOOKUP(W7,'[1]Sheet1'!$A$140:$AG$150,8,FALSE)</f>
        <v>0</v>
      </c>
      <c r="I7" s="248">
        <f>VLOOKUP(W7,'[1]Sheet1'!$A$140:$AG$150,10,FALSE)</f>
        <v>1516</v>
      </c>
      <c r="J7" s="220">
        <f>VLOOKUP(W7,'[1]Sheet1'!$A$140:$AG$150,11,FALSE)/100</f>
        <v>0.03826446906787147</v>
      </c>
      <c r="K7" s="45">
        <f>VLOOKUP(W7,'[1]Sheet1'!$A$140:$AG$150,12,FALSE)</f>
        <v>2079</v>
      </c>
      <c r="L7" s="43">
        <f>VLOOKUP(W7,'[1]Sheet1'!$A$140:$AG$150,13,FALSE)/100</f>
        <v>0.06336096550042668</v>
      </c>
      <c r="M7" s="45">
        <f>VLOOKUP(W7,'[1]Sheet1'!$A$140:$AG$150,14,FALSE)</f>
        <v>2817</v>
      </c>
      <c r="N7" s="43">
        <f>VLOOKUP(W7,'[1]Sheet1'!$A$140:$AG$150,15,FALSE)/100</f>
        <v>0.06773751412701084</v>
      </c>
      <c r="O7" s="45">
        <f>VLOOKUP(W7,'[1]Sheet1'!$A$140:$AG$150,16,FALSE)</f>
        <v>851</v>
      </c>
      <c r="P7" s="249">
        <f>VLOOKUP(W7,'[1]Sheet1'!$A$140:$AG$150,17,FALSE)/100</f>
        <v>0.09849537037037039</v>
      </c>
      <c r="Q7" s="45">
        <f>VLOOKUP(W7,'[1]Sheet1'!$A$140:$AG$150,18,FALSE)</f>
        <v>7</v>
      </c>
      <c r="R7" s="249">
        <f>VLOOKUP(W7,'[1]Sheet1'!$A$140:$AG$150,19,FALSE)/100</f>
        <v>0.08974358974358974</v>
      </c>
      <c r="S7" s="248">
        <f>VLOOKUP(W7,'[1]Sheet1'!$A$140:$AG$150,20,FALSE)</f>
        <v>5754</v>
      </c>
      <c r="T7" s="43">
        <f>VLOOKUP(W7,'[1]Sheet1'!$A$140:$AG$150,21,FALSE)/100</f>
        <v>0.06922854805332306</v>
      </c>
      <c r="U7" s="248">
        <f>VLOOKUP(W7,'[1]Sheet1'!$A$140:$AG$150,22,FALSE)</f>
        <v>7270</v>
      </c>
      <c r="V7" s="43">
        <f>VLOOKUP(W7,'[1]Sheet1'!$A$140:$AG$150,23,FALSE)/100</f>
        <v>0.0592333075324887</v>
      </c>
      <c r="W7" s="336" t="s">
        <v>94</v>
      </c>
    </row>
    <row r="8" spans="1:23" ht="15">
      <c r="A8" s="246" t="s">
        <v>63</v>
      </c>
      <c r="B8" s="30">
        <f>VLOOKUP(W8,'[1]Sheet1'!$A$140:$AG$150,2,FALSE)</f>
        <v>590</v>
      </c>
      <c r="C8" s="47">
        <f>VLOOKUP(W8,'[1]Sheet1'!$A$140:$AG$150,3,FALSE)/100</f>
        <v>0.03012355764321454</v>
      </c>
      <c r="D8" s="30">
        <f>VLOOKUP(W8,'[1]Sheet1'!$A$140:$AG$150,4,FALSE)</f>
        <v>456</v>
      </c>
      <c r="E8" s="47">
        <f>VLOOKUP(W8,'[1]Sheet1'!$A$140:$AG$150,5,FALSE)/100</f>
        <v>0.026702582420799904</v>
      </c>
      <c r="F8" s="30">
        <f>VLOOKUP(W8,'[1]Sheet1'!$A$140:$AG$150,6,FALSE)</f>
        <v>113</v>
      </c>
      <c r="G8" s="47">
        <f>VLOOKUP(W8,'[1]Sheet1'!$A$140:$AG$150,7,FALSE)/100</f>
        <v>0.03826616999661361</v>
      </c>
      <c r="H8" s="201">
        <f>VLOOKUP(W8,'[1]Sheet1'!$A$140:$AG$150,8,FALSE)</f>
        <v>0</v>
      </c>
      <c r="I8" s="250">
        <f>VLOOKUP(W8,'[1]Sheet1'!$A$140:$AG$150,10,FALSE)</f>
        <v>1159</v>
      </c>
      <c r="J8" s="223">
        <f>VLOOKUP(W8,'[1]Sheet1'!$A$140:$AG$150,11,FALSE)/100</f>
        <v>0.029253640929856887</v>
      </c>
      <c r="K8" s="30">
        <f>VLOOKUP(W8,'[1]Sheet1'!$A$140:$AG$150,12,FALSE)</f>
        <v>1805</v>
      </c>
      <c r="L8" s="47">
        <f>VLOOKUP(W8,'[1]Sheet1'!$A$140:$AG$150,13,FALSE)/100</f>
        <v>0.055010362062659995</v>
      </c>
      <c r="M8" s="30">
        <f>VLOOKUP(W8,'[1]Sheet1'!$A$140:$AG$150,14,FALSE)</f>
        <v>2604</v>
      </c>
      <c r="N8" s="47">
        <f>VLOOKUP(W8,'[1]Sheet1'!$A$140:$AG$150,15,FALSE)/100</f>
        <v>0.0626157212590473</v>
      </c>
      <c r="O8" s="30">
        <f>VLOOKUP(W8,'[1]Sheet1'!$A$140:$AG$150,16,FALSE)</f>
        <v>759</v>
      </c>
      <c r="P8" s="251">
        <f>VLOOKUP(W8,'[1]Sheet1'!$A$140:$AG$150,17,FALSE)/100</f>
        <v>0.08784722222222222</v>
      </c>
      <c r="Q8" s="30">
        <f>VLOOKUP(W8,'[1]Sheet1'!$A$140:$AG$150,18,FALSE)</f>
        <v>14</v>
      </c>
      <c r="R8" s="251">
        <f>VLOOKUP(W8,'[1]Sheet1'!$A$140:$AG$150,19,FALSE)/100</f>
        <v>0.1794871794871795</v>
      </c>
      <c r="S8" s="250">
        <f>VLOOKUP(W8,'[1]Sheet1'!$A$140:$AG$150,20,FALSE)</f>
        <v>5182</v>
      </c>
      <c r="T8" s="47">
        <f>VLOOKUP(W8,'[1]Sheet1'!$A$140:$AG$150,21,FALSE)/100</f>
        <v>0.062346599932624286</v>
      </c>
      <c r="U8" s="250">
        <f>VLOOKUP(W8,'[1]Sheet1'!$A$140:$AG$150,22,FALSE)</f>
        <v>6341</v>
      </c>
      <c r="V8" s="47">
        <f>VLOOKUP(W8,'[1]Sheet1'!$A$140:$AG$150,23,FALSE)/100</f>
        <v>0.05166415447916242</v>
      </c>
      <c r="W8" s="336" t="s">
        <v>95</v>
      </c>
    </row>
    <row r="9" spans="1:23" ht="15">
      <c r="A9" s="246" t="s">
        <v>64</v>
      </c>
      <c r="B9" s="30">
        <f>VLOOKUP(W9,'[1]Sheet1'!$A$140:$AG$150,2,FALSE)</f>
        <v>737</v>
      </c>
      <c r="C9" s="47">
        <f>VLOOKUP(W9,'[1]Sheet1'!$A$140:$AG$150,3,FALSE)/100</f>
        <v>0.03762891861533748</v>
      </c>
      <c r="D9" s="30">
        <f>VLOOKUP(W9,'[1]Sheet1'!$A$140:$AG$150,4,FALSE)</f>
        <v>687</v>
      </c>
      <c r="E9" s="47">
        <f>VLOOKUP(W9,'[1]Sheet1'!$A$140:$AG$150,5,FALSE)/100</f>
        <v>0.040229548515547234</v>
      </c>
      <c r="F9" s="30">
        <f>VLOOKUP(W9,'[1]Sheet1'!$A$140:$AG$150,6,FALSE)</f>
        <v>182</v>
      </c>
      <c r="G9" s="47">
        <f>VLOOKUP(W9,'[1]Sheet1'!$A$140:$AG$150,7,FALSE)/100</f>
        <v>0.06163223840162547</v>
      </c>
      <c r="H9" s="201">
        <f>VLOOKUP(W9,'[1]Sheet1'!$A$140:$AG$150,8,FALSE)</f>
        <v>0</v>
      </c>
      <c r="I9" s="250">
        <f>VLOOKUP(W9,'[1]Sheet1'!$A$140:$AG$150,10,FALSE)</f>
        <v>1606</v>
      </c>
      <c r="J9" s="223">
        <f>VLOOKUP(W9,'[1]Sheet1'!$A$140:$AG$150,11,FALSE)/100</f>
        <v>0.04053610641358944</v>
      </c>
      <c r="K9" s="30">
        <f>VLOOKUP(W9,'[1]Sheet1'!$A$140:$AG$150,12,FALSE)</f>
        <v>2478</v>
      </c>
      <c r="L9" s="47">
        <f>VLOOKUP(W9,'[1]Sheet1'!$A$140:$AG$150,13,FALSE)/100</f>
        <v>0.07552115079848835</v>
      </c>
      <c r="M9" s="30">
        <f>VLOOKUP(W9,'[1]Sheet1'!$A$140:$AG$150,14,FALSE)</f>
        <v>3754</v>
      </c>
      <c r="N9" s="47">
        <f>VLOOKUP(W9,'[1]Sheet1'!$A$140:$AG$150,15,FALSE)/100</f>
        <v>0.09026859355086927</v>
      </c>
      <c r="O9" s="30">
        <f>VLOOKUP(W9,'[1]Sheet1'!$A$140:$AG$150,16,FALSE)</f>
        <v>968</v>
      </c>
      <c r="P9" s="251">
        <f>VLOOKUP(W9,'[1]Sheet1'!$A$140:$AG$150,17,FALSE)/100</f>
        <v>0.11203703703703702</v>
      </c>
      <c r="Q9" s="30">
        <f>VLOOKUP(W9,'[1]Sheet1'!$A$140:$AG$150,18,FALSE)</f>
        <v>16</v>
      </c>
      <c r="R9" s="251">
        <f>VLOOKUP(W9,'[1]Sheet1'!$A$140:$AG$150,19,FALSE)/100</f>
        <v>0.20512820512820512</v>
      </c>
      <c r="S9" s="250">
        <f>VLOOKUP(W9,'[1]Sheet1'!$A$140:$AG$150,20,FALSE)</f>
        <v>7216</v>
      </c>
      <c r="T9" s="47">
        <f>VLOOKUP(W9,'[1]Sheet1'!$A$140:$AG$150,21,FALSE)/100</f>
        <v>0.0868184224457385</v>
      </c>
      <c r="U9" s="250">
        <f>VLOOKUP(W9,'[1]Sheet1'!$A$140:$AG$150,22,FALSE)</f>
        <v>8822</v>
      </c>
      <c r="V9" s="47">
        <f>VLOOKUP(W9,'[1]Sheet1'!$A$140:$AG$150,23,FALSE)/100</f>
        <v>0.07187843728357844</v>
      </c>
      <c r="W9" s="336" t="s">
        <v>96</v>
      </c>
    </row>
    <row r="10" spans="1:23" ht="15">
      <c r="A10" s="246" t="s">
        <v>65</v>
      </c>
      <c r="B10" s="30">
        <f>VLOOKUP(W10,'[1]Sheet1'!$A$140:$AG$150,2,FALSE)</f>
        <v>1308</v>
      </c>
      <c r="C10" s="47">
        <f>VLOOKUP(W10,'[1]Sheet1'!$A$140:$AG$150,3,FALSE)/100</f>
        <v>0.0667823955886858</v>
      </c>
      <c r="D10" s="30">
        <f>VLOOKUP(W10,'[1]Sheet1'!$A$140:$AG$150,4,FALSE)</f>
        <v>1364</v>
      </c>
      <c r="E10" s="47">
        <f>VLOOKUP(W10,'[1]Sheet1'!$A$140:$AG$150,5,FALSE)/100</f>
        <v>0.0798735140832699</v>
      </c>
      <c r="F10" s="30">
        <f>VLOOKUP(W10,'[1]Sheet1'!$A$140:$AG$150,6,FALSE)</f>
        <v>294</v>
      </c>
      <c r="G10" s="47">
        <f>VLOOKUP(W10,'[1]Sheet1'!$A$140:$AG$150,7,FALSE)/100</f>
        <v>0.09955976972570267</v>
      </c>
      <c r="H10" s="201">
        <f>VLOOKUP(W10,'[1]Sheet1'!$A$140:$AG$150,8,FALSE)</f>
        <v>0</v>
      </c>
      <c r="I10" s="250">
        <f>VLOOKUP(W10,'[1]Sheet1'!$A$140:$AG$150,10,FALSE)</f>
        <v>2966</v>
      </c>
      <c r="J10" s="223">
        <f>VLOOKUP(W10,'[1]Sheet1'!$A$140:$AG$150,11,FALSE)/100</f>
        <v>0.07486307074888311</v>
      </c>
      <c r="K10" s="30">
        <f>VLOOKUP(W10,'[1]Sheet1'!$A$140:$AG$150,12,FALSE)</f>
        <v>4288</v>
      </c>
      <c r="L10" s="47">
        <f>VLOOKUP(W10,'[1]Sheet1'!$A$140:$AG$150,13,FALSE)/100</f>
        <v>0.13068389613556017</v>
      </c>
      <c r="M10" s="30">
        <f>VLOOKUP(W10,'[1]Sheet1'!$A$140:$AG$150,14,FALSE)</f>
        <v>6246</v>
      </c>
      <c r="N10" s="47">
        <f>VLOOKUP(W10,'[1]Sheet1'!$A$140:$AG$150,15,FALSE)/100</f>
        <v>0.15019116550845216</v>
      </c>
      <c r="O10" s="30">
        <f>VLOOKUP(W10,'[1]Sheet1'!$A$140:$AG$150,16,FALSE)</f>
        <v>1396</v>
      </c>
      <c r="P10" s="251">
        <f>VLOOKUP(W10,'[1]Sheet1'!$A$140:$AG$150,17,FALSE)/100</f>
        <v>0.16157407407407404</v>
      </c>
      <c r="Q10" s="30">
        <f>VLOOKUP(W10,'[1]Sheet1'!$A$140:$AG$150,18,FALSE)</f>
        <v>14</v>
      </c>
      <c r="R10" s="251">
        <f>VLOOKUP(W10,'[1]Sheet1'!$A$140:$AG$150,19,FALSE)/100</f>
        <v>0.1794871794871795</v>
      </c>
      <c r="S10" s="250">
        <f>VLOOKUP(W10,'[1]Sheet1'!$A$140:$AG$150,20,FALSE)</f>
        <v>11944</v>
      </c>
      <c r="T10" s="47">
        <f>VLOOKUP(W10,'[1]Sheet1'!$A$140:$AG$150,21,FALSE)/100</f>
        <v>0.14370277684200394</v>
      </c>
      <c r="U10" s="250">
        <f>VLOOKUP(W10,'[1]Sheet1'!$A$140:$AG$150,22,FALSE)</f>
        <v>14910</v>
      </c>
      <c r="V10" s="47">
        <f>VLOOKUP(W10,'[1]Sheet1'!$A$140:$AG$150,23,FALSE)/100</f>
        <v>0.12148124007006965</v>
      </c>
      <c r="W10" s="336" t="s">
        <v>97</v>
      </c>
    </row>
    <row r="11" spans="1:23" ht="15">
      <c r="A11" s="246" t="s">
        <v>66</v>
      </c>
      <c r="B11" s="30">
        <f>VLOOKUP(W11,'[1]Sheet1'!$A$140:$AG$150,2,FALSE)</f>
        <v>1205</v>
      </c>
      <c r="C11" s="47">
        <f>VLOOKUP(W11,'[1]Sheet1'!$A$140:$AG$150,3,FALSE)/100</f>
        <v>0.061523537220463595</v>
      </c>
      <c r="D11" s="30">
        <f>VLOOKUP(W11,'[1]Sheet1'!$A$140:$AG$150,4,FALSE)</f>
        <v>1408</v>
      </c>
      <c r="E11" s="47">
        <f>VLOOKUP(W11,'[1]Sheet1'!$A$140:$AG$150,5,FALSE)/100</f>
        <v>0.08245007905369796</v>
      </c>
      <c r="F11" s="30">
        <f>VLOOKUP(W11,'[1]Sheet1'!$A$140:$AG$150,6,FALSE)</f>
        <v>287</v>
      </c>
      <c r="G11" s="47">
        <f>VLOOKUP(W11,'[1]Sheet1'!$A$140:$AG$150,7,FALSE)/100</f>
        <v>0.09718929901794784</v>
      </c>
      <c r="H11" s="201">
        <f>VLOOKUP(W11,'[1]Sheet1'!$A$140:$AG$150,8,FALSE)</f>
        <v>0</v>
      </c>
      <c r="I11" s="250">
        <f>VLOOKUP(W11,'[1]Sheet1'!$A$140:$AG$150,10,FALSE)</f>
        <v>2900</v>
      </c>
      <c r="J11" s="223">
        <f>VLOOKUP(W11,'[1]Sheet1'!$A$140:$AG$150,11,FALSE)/100</f>
        <v>0.07319720336202327</v>
      </c>
      <c r="K11" s="30">
        <f>VLOOKUP(W11,'[1]Sheet1'!$A$140:$AG$150,12,FALSE)</f>
        <v>3121</v>
      </c>
      <c r="L11" s="47">
        <f>VLOOKUP(W11,'[1]Sheet1'!$A$140:$AG$150,13,FALSE)/100</f>
        <v>0.0951176398878459</v>
      </c>
      <c r="M11" s="30">
        <f>VLOOKUP(W11,'[1]Sheet1'!$A$140:$AG$150,14,FALSE)</f>
        <v>4485</v>
      </c>
      <c r="N11" s="47">
        <f>VLOOKUP(W11,'[1]Sheet1'!$A$140:$AG$150,15,FALSE)/100</f>
        <v>0.10784620193810564</v>
      </c>
      <c r="O11" s="30">
        <f>VLOOKUP(W11,'[1]Sheet1'!$A$140:$AG$150,16,FALSE)</f>
        <v>873</v>
      </c>
      <c r="P11" s="251">
        <f>VLOOKUP(W11,'[1]Sheet1'!$A$140:$AG$150,17,FALSE)/100</f>
        <v>0.10104166666666665</v>
      </c>
      <c r="Q11" s="30">
        <f>VLOOKUP(W11,'[1]Sheet1'!$A$140:$AG$150,18,FALSE)</f>
        <v>4</v>
      </c>
      <c r="R11" s="251">
        <f>VLOOKUP(W11,'[1]Sheet1'!$A$140:$AG$150,19,FALSE)/100</f>
        <v>0.05128205128205128</v>
      </c>
      <c r="S11" s="250">
        <f>VLOOKUP(W11,'[1]Sheet1'!$A$140:$AG$150,20,FALSE)</f>
        <v>8483</v>
      </c>
      <c r="T11" s="47">
        <f>VLOOKUP(W11,'[1]Sheet1'!$A$140:$AG$150,21,FALSE)/100</f>
        <v>0.10206217816064296</v>
      </c>
      <c r="U11" s="250">
        <f>VLOOKUP(W11,'[1]Sheet1'!$A$140:$AG$150,22,FALSE)</f>
        <v>11383</v>
      </c>
      <c r="V11" s="47">
        <f>VLOOKUP(W11,'[1]Sheet1'!$A$140:$AG$150,23,FALSE)/100</f>
        <v>0.09274453089990631</v>
      </c>
      <c r="W11" s="336" t="s">
        <v>98</v>
      </c>
    </row>
    <row r="12" spans="1:23" ht="15">
      <c r="A12" s="246" t="s">
        <v>67</v>
      </c>
      <c r="B12" s="30">
        <f>VLOOKUP(W12,'[1]Sheet1'!$A$140:$AG$150,2,FALSE)</f>
        <v>1572</v>
      </c>
      <c r="C12" s="47">
        <f>VLOOKUP(W12,'[1]Sheet1'!$A$140:$AG$150,3,FALSE)/100</f>
        <v>0.08026141121209025</v>
      </c>
      <c r="D12" s="30">
        <f>VLOOKUP(W12,'[1]Sheet1'!$A$140:$AG$150,4,FALSE)</f>
        <v>1539</v>
      </c>
      <c r="E12" s="47">
        <f>VLOOKUP(W12,'[1]Sheet1'!$A$140:$AG$150,5,FALSE)/100</f>
        <v>0.09012121567019968</v>
      </c>
      <c r="F12" s="30">
        <f>VLOOKUP(W12,'[1]Sheet1'!$A$140:$AG$150,6,FALSE)</f>
        <v>234</v>
      </c>
      <c r="G12" s="47">
        <f>VLOOKUP(W12,'[1]Sheet1'!$A$140:$AG$150,7,FALSE)/100</f>
        <v>0.07924144937351846</v>
      </c>
      <c r="H12" s="201">
        <f>VLOOKUP(W12,'[1]Sheet1'!$A$140:$AG$150,8,FALSE)</f>
        <v>1</v>
      </c>
      <c r="I12" s="250">
        <f>VLOOKUP(W12,'[1]Sheet1'!$A$140:$AG$150,10,FALSE)</f>
        <v>3346</v>
      </c>
      <c r="J12" s="223">
        <f>VLOOKUP(W12,'[1]Sheet1'!$A$140:$AG$150,11,FALSE)/100</f>
        <v>0.08445442843080339</v>
      </c>
      <c r="K12" s="30">
        <f>VLOOKUP(W12,'[1]Sheet1'!$A$140:$AG$150,12,FALSE)</f>
        <v>3271</v>
      </c>
      <c r="L12" s="47">
        <f>VLOOKUP(W12,'[1]Sheet1'!$A$140:$AG$150,13,FALSE)/100</f>
        <v>0.09968913812019993</v>
      </c>
      <c r="M12" s="30">
        <f>VLOOKUP(W12,'[1]Sheet1'!$A$140:$AG$150,14,FALSE)</f>
        <v>4234</v>
      </c>
      <c r="N12" s="47">
        <f>VLOOKUP(W12,'[1]Sheet1'!$A$140:$AG$150,15,FALSE)/100</f>
        <v>0.10181066198571669</v>
      </c>
      <c r="O12" s="30">
        <f>VLOOKUP(W12,'[1]Sheet1'!$A$140:$AG$150,16,FALSE)</f>
        <v>775</v>
      </c>
      <c r="P12" s="251">
        <f>VLOOKUP(W12,'[1]Sheet1'!$A$140:$AG$150,17,FALSE)/100</f>
        <v>0.08969907407407407</v>
      </c>
      <c r="Q12" s="30">
        <f>VLOOKUP(W12,'[1]Sheet1'!$A$140:$AG$150,18,FALSE)</f>
        <v>6</v>
      </c>
      <c r="R12" s="251">
        <f>VLOOKUP(W12,'[1]Sheet1'!$A$140:$AG$150,19,FALSE)/100</f>
        <v>0.07692307692307693</v>
      </c>
      <c r="S12" s="250">
        <f>VLOOKUP(W12,'[1]Sheet1'!$A$140:$AG$150,20,FALSE)</f>
        <v>8286</v>
      </c>
      <c r="T12" s="47">
        <f>VLOOKUP(W12,'[1]Sheet1'!$A$140:$AG$150,21,FALSE)/100</f>
        <v>0.09969199672746523</v>
      </c>
      <c r="U12" s="250">
        <f>VLOOKUP(W12,'[1]Sheet1'!$A$140:$AG$150,22,FALSE)</f>
        <v>11632</v>
      </c>
      <c r="V12" s="47">
        <f>VLOOKUP(W12,'[1]Sheet1'!$A$140:$AG$150,23,FALSE)/100</f>
        <v>0.09477329205198191</v>
      </c>
      <c r="W12" s="336" t="s">
        <v>99</v>
      </c>
    </row>
    <row r="13" spans="1:23" ht="15">
      <c r="A13" s="246" t="s">
        <v>68</v>
      </c>
      <c r="B13" s="30">
        <f>VLOOKUP(W13,'[1]Sheet1'!$A$140:$AG$150,2,FALSE)</f>
        <v>2226</v>
      </c>
      <c r="C13" s="47">
        <f>VLOOKUP(W13,'[1]Sheet1'!$A$140:$AG$150,3,FALSE)/100</f>
        <v>0.11365260900643316</v>
      </c>
      <c r="D13" s="30">
        <f>VLOOKUP(W13,'[1]Sheet1'!$A$140:$AG$150,4,FALSE)</f>
        <v>2267</v>
      </c>
      <c r="E13" s="47">
        <f>VLOOKUP(W13,'[1]Sheet1'!$A$140:$AG$150,5,FALSE)/100</f>
        <v>0.13275165427182764</v>
      </c>
      <c r="F13" s="30">
        <f>VLOOKUP(W13,'[1]Sheet1'!$A$140:$AG$150,6,FALSE)</f>
        <v>373</v>
      </c>
      <c r="G13" s="47">
        <f>VLOOKUP(W13,'[1]Sheet1'!$A$140:$AG$150,7,FALSE)/100</f>
        <v>0.12631222485607857</v>
      </c>
      <c r="H13" s="201">
        <f>VLOOKUP(W13,'[1]Sheet1'!$A$140:$AG$150,8,FALSE)</f>
        <v>1</v>
      </c>
      <c r="I13" s="250">
        <f>VLOOKUP(W13,'[1]Sheet1'!$A$140:$AG$150,10,FALSE)</f>
        <v>4867</v>
      </c>
      <c r="J13" s="223">
        <f>VLOOKUP(W13,'[1]Sheet1'!$A$140:$AG$150,11,FALSE)/100</f>
        <v>0.12284509957343698</v>
      </c>
      <c r="K13" s="30">
        <f>VLOOKUP(W13,'[1]Sheet1'!$A$140:$AG$150,12,FALSE)</f>
        <v>4321</v>
      </c>
      <c r="L13" s="47">
        <f>VLOOKUP(W13,'[1]Sheet1'!$A$140:$AG$150,13,FALSE)/100</f>
        <v>0.13168962574667806</v>
      </c>
      <c r="M13" s="30">
        <f>VLOOKUP(W13,'[1]Sheet1'!$A$140:$AG$150,14,FALSE)</f>
        <v>4940</v>
      </c>
      <c r="N13" s="47">
        <f>VLOOKUP(W13,'[1]Sheet1'!$A$140:$AG$150,15,FALSE)/100</f>
        <v>0.11878712097530478</v>
      </c>
      <c r="O13" s="30">
        <f>VLOOKUP(W13,'[1]Sheet1'!$A$140:$AG$150,16,FALSE)</f>
        <v>869</v>
      </c>
      <c r="P13" s="251">
        <f>VLOOKUP(W13,'[1]Sheet1'!$A$140:$AG$150,17,FALSE)/100</f>
        <v>0.1005787037037037</v>
      </c>
      <c r="Q13" s="30">
        <f>VLOOKUP(W13,'[1]Sheet1'!$A$140:$AG$150,18,FALSE)</f>
        <v>3</v>
      </c>
      <c r="R13" s="251">
        <f>VLOOKUP(W13,'[1]Sheet1'!$A$140:$AG$150,19,FALSE)/100</f>
        <v>0.038461538461538464</v>
      </c>
      <c r="S13" s="250">
        <f>VLOOKUP(W13,'[1]Sheet1'!$A$140:$AG$150,20,FALSE)</f>
        <v>10133</v>
      </c>
      <c r="T13" s="47">
        <f>VLOOKUP(W13,'[1]Sheet1'!$A$140:$AG$150,21,FALSE)/100</f>
        <v>0.12191395158573559</v>
      </c>
      <c r="U13" s="250">
        <f>VLOOKUP(W13,'[1]Sheet1'!$A$140:$AG$150,22,FALSE)</f>
        <v>15000</v>
      </c>
      <c r="V13" s="47">
        <f>VLOOKUP(W13,'[1]Sheet1'!$A$140:$AG$150,23,FALSE)/100</f>
        <v>0.1222145272334705</v>
      </c>
      <c r="W13" s="336" t="s">
        <v>100</v>
      </c>
    </row>
    <row r="14" spans="1:23" ht="15">
      <c r="A14" s="246" t="s">
        <v>69</v>
      </c>
      <c r="B14" s="30">
        <f>VLOOKUP(W14,'[1]Sheet1'!$A$140:$AG$150,2,FALSE)</f>
        <v>2166</v>
      </c>
      <c r="C14" s="47">
        <f>VLOOKUP(W14,'[1]Sheet1'!$A$140:$AG$150,3,FALSE)/100</f>
        <v>0.11058919636475033</v>
      </c>
      <c r="D14" s="30">
        <f>VLOOKUP(W14,'[1]Sheet1'!$A$140:$AG$150,4,FALSE)</f>
        <v>1889</v>
      </c>
      <c r="E14" s="47">
        <f>VLOOKUP(W14,'[1]Sheet1'!$A$140:$AG$150,5,FALSE)/100</f>
        <v>0.1106166188440593</v>
      </c>
      <c r="F14" s="30">
        <f>VLOOKUP(W14,'[1]Sheet1'!$A$140:$AG$150,6,FALSE)</f>
        <v>284</v>
      </c>
      <c r="G14" s="47">
        <f>VLOOKUP(W14,'[1]Sheet1'!$A$140:$AG$150,7,FALSE)/100</f>
        <v>0.09617338300033863</v>
      </c>
      <c r="H14" s="201">
        <f>VLOOKUP(W14,'[1]Sheet1'!$A$140:$AG$150,8,FALSE)</f>
        <v>0</v>
      </c>
      <c r="I14" s="250">
        <f>VLOOKUP(W14,'[1]Sheet1'!$A$140:$AG$150,10,FALSE)</f>
        <v>4339</v>
      </c>
      <c r="J14" s="223">
        <f>VLOOKUP(W14,'[1]Sheet1'!$A$140:$AG$150,11,FALSE)/100</f>
        <v>0.10951816047855827</v>
      </c>
      <c r="K14" s="30">
        <f>VLOOKUP(W14,'[1]Sheet1'!$A$140:$AG$150,12,FALSE)</f>
        <v>2400</v>
      </c>
      <c r="L14" s="47">
        <f>VLOOKUP(W14,'[1]Sheet1'!$A$140:$AG$150,13,FALSE)/100</f>
        <v>0.07314397171766426</v>
      </c>
      <c r="M14" s="30">
        <f>VLOOKUP(W14,'[1]Sheet1'!$A$140:$AG$150,14,FALSE)</f>
        <v>2546</v>
      </c>
      <c r="N14" s="47">
        <f>VLOOKUP(W14,'[1]Sheet1'!$A$140:$AG$150,15,FALSE)/100</f>
        <v>0.06122105465650324</v>
      </c>
      <c r="O14" s="30">
        <f>VLOOKUP(W14,'[1]Sheet1'!$A$140:$AG$150,16,FALSE)</f>
        <v>499</v>
      </c>
      <c r="P14" s="251">
        <f>VLOOKUP(W14,'[1]Sheet1'!$A$140:$AG$150,17,FALSE)/100</f>
        <v>0.05775462962962963</v>
      </c>
      <c r="Q14" s="30">
        <f>VLOOKUP(W14,'[1]Sheet1'!$A$140:$AG$150,18,FALSE)</f>
        <v>3</v>
      </c>
      <c r="R14" s="251">
        <f>VLOOKUP(W14,'[1]Sheet1'!$A$140:$AG$150,19,FALSE)/100</f>
        <v>0.038461538461538464</v>
      </c>
      <c r="S14" s="250">
        <f>VLOOKUP(W14,'[1]Sheet1'!$A$140:$AG$150,20,FALSE)</f>
        <v>5448</v>
      </c>
      <c r="T14" s="47">
        <f>VLOOKUP(W14,'[1]Sheet1'!$A$140:$AG$150,21,FALSE)/100</f>
        <v>0.06554694643630589</v>
      </c>
      <c r="U14" s="250">
        <f>VLOOKUP(W14,'[1]Sheet1'!$A$140:$AG$150,22,FALSE)</f>
        <v>9787</v>
      </c>
      <c r="V14" s="47">
        <f>VLOOKUP(W14,'[1]Sheet1'!$A$140:$AG$150,23,FALSE)/100</f>
        <v>0.07974090520226504</v>
      </c>
      <c r="W14" s="336" t="s">
        <v>101</v>
      </c>
    </row>
    <row r="15" spans="1:23" ht="15">
      <c r="A15" s="246" t="s">
        <v>71</v>
      </c>
      <c r="B15" s="30">
        <f>VLOOKUP(W15,'[1]Sheet1'!$A$140:$AG$150,2,FALSE)</f>
        <v>8512</v>
      </c>
      <c r="C15" s="47">
        <f>VLOOKUP(W15,'[1]Sheet1'!$A$140:$AG$150,3,FALSE)/100</f>
        <v>0.4345961401000714</v>
      </c>
      <c r="D15" s="30">
        <f>VLOOKUP(W15,'[1]Sheet1'!$A$140:$AG$150,4,FALSE)</f>
        <v>6778</v>
      </c>
      <c r="E15" s="47">
        <f>VLOOKUP(W15,'[1]Sheet1'!$A$140:$AG$150,5,FALSE)/100</f>
        <v>0.3969081220354863</v>
      </c>
      <c r="F15" s="30">
        <f>VLOOKUP(W15,'[1]Sheet1'!$A$140:$AG$150,6,FALSE)</f>
        <v>956</v>
      </c>
      <c r="G15" s="47">
        <f>VLOOKUP(W15,'[1]Sheet1'!$A$140:$AG$150,7,FALSE)/100</f>
        <v>0.32373857094480196</v>
      </c>
      <c r="H15" s="201">
        <f>VLOOKUP(W15,'[1]Sheet1'!$A$140:$AG$150,8,FALSE)</f>
        <v>1</v>
      </c>
      <c r="I15" s="250">
        <f>VLOOKUP(W15,'[1]Sheet1'!$A$140:$AG$150,10,FALSE)</f>
        <v>16247</v>
      </c>
      <c r="J15" s="223">
        <f>VLOOKUP(W15,'[1]Sheet1'!$A$140:$AG$150,11,FALSE)/100</f>
        <v>0.4100810217319973</v>
      </c>
      <c r="K15" s="30">
        <f>VLOOKUP(W15,'[1]Sheet1'!$A$140:$AG$150,12,FALSE)</f>
        <v>8595</v>
      </c>
      <c r="L15" s="47">
        <f>VLOOKUP(W15,'[1]Sheet1'!$A$140:$AG$150,13,FALSE)/100</f>
        <v>0.2619468487138852</v>
      </c>
      <c r="M15" s="30">
        <f>VLOOKUP(W15,'[1]Sheet1'!$A$140:$AG$150,14,FALSE)</f>
        <v>9647</v>
      </c>
      <c r="N15" s="47">
        <f>VLOOKUP(W15,'[1]Sheet1'!$A$140:$AG$150,15,FALSE)/100</f>
        <v>0.23197152956452738</v>
      </c>
      <c r="O15" s="30">
        <f>VLOOKUP(W15,'[1]Sheet1'!$A$140:$AG$150,16,FALSE)</f>
        <v>1591</v>
      </c>
      <c r="P15" s="251">
        <f>VLOOKUP(W15,'[1]Sheet1'!$A$140:$AG$150,17,FALSE)/100</f>
        <v>0.1841435185185185</v>
      </c>
      <c r="Q15" s="30">
        <f>VLOOKUP(W15,'[1]Sheet1'!$A$140:$AG$150,18,FALSE)</f>
        <v>8</v>
      </c>
      <c r="R15" s="251">
        <f>VLOOKUP(W15,'[1]Sheet1'!$A$140:$AG$150,19,FALSE)/100</f>
        <v>0.10256410256410256</v>
      </c>
      <c r="S15" s="250">
        <f>VLOOKUP(W15,'[1]Sheet1'!$A$140:$AG$150,20,FALSE)</f>
        <v>19841</v>
      </c>
      <c r="T15" s="47">
        <f>VLOOKUP(W15,'[1]Sheet1'!$A$140:$AG$150,21,FALSE)/100</f>
        <v>0.23871456759228069</v>
      </c>
      <c r="U15" s="250">
        <f>VLOOKUP(W15,'[1]Sheet1'!$A$140:$AG$150,22,FALSE)</f>
        <v>36088</v>
      </c>
      <c r="V15" s="47">
        <f>VLOOKUP(W15,'[1]Sheet1'!$A$140:$AG$150,23,FALSE)/100</f>
        <v>0.2940318572534322</v>
      </c>
      <c r="W15" s="336" t="s">
        <v>102</v>
      </c>
    </row>
    <row r="16" spans="1:23" ht="15.75" thickBot="1">
      <c r="A16" s="246" t="s">
        <v>47</v>
      </c>
      <c r="B16" s="137">
        <f>VLOOKUP(W16,'[1]Sheet1'!$A$140:$AG$150,2,FALSE)</f>
        <v>532</v>
      </c>
      <c r="C16" s="229">
        <f>VLOOKUP(W16,'[1]Sheet1'!$A$140:$AG$150,3,FALSE)/100</f>
        <v>0.027162258756254463</v>
      </c>
      <c r="D16" s="137">
        <f>VLOOKUP(W16,'[1]Sheet1'!$A$140:$AG$150,4,FALSE)</f>
        <v>116</v>
      </c>
      <c r="E16" s="229">
        <f>VLOOKUP(W16,'[1]Sheet1'!$A$140:$AG$150,5,FALSE)/100</f>
        <v>0.006792762194764889</v>
      </c>
      <c r="F16" s="137">
        <f>VLOOKUP(W16,'[1]Sheet1'!$A$140:$AG$150,6,FALSE)</f>
        <v>25</v>
      </c>
      <c r="G16" s="229">
        <f>VLOOKUP(W16,'[1]Sheet1'!$A$140:$AG$150,7,FALSE)/100</f>
        <v>0.008465966813410091</v>
      </c>
      <c r="H16" s="252">
        <f>VLOOKUP(W16,'[1]Sheet1'!$A$140:$AG$150,8,FALSE)</f>
        <v>0</v>
      </c>
      <c r="I16" s="253">
        <f>VLOOKUP(W16,'[1]Sheet1'!$A$140:$AG$150,10,FALSE)</f>
        <v>673</v>
      </c>
      <c r="J16" s="254">
        <f>VLOOKUP(W16,'[1]Sheet1'!$A$140:$AG$150,11,FALSE)/100</f>
        <v>0.016986799262979885</v>
      </c>
      <c r="K16" s="137">
        <f>VLOOKUP(W16,'[1]Sheet1'!$A$140:$AG$150,12,FALSE)</f>
        <v>454</v>
      </c>
      <c r="L16" s="229">
        <f>VLOOKUP(W16,'[1]Sheet1'!$A$140:$AG$150,13,FALSE)/100</f>
        <v>0.01383640131659149</v>
      </c>
      <c r="M16" s="137">
        <f>VLOOKUP(W16,'[1]Sheet1'!$A$140:$AG$150,14,FALSE)</f>
        <v>314</v>
      </c>
      <c r="N16" s="229">
        <f>VLOOKUP(W16,'[1]Sheet1'!$A$140:$AG$150,15,FALSE)/100</f>
        <v>0.007550436434462694</v>
      </c>
      <c r="O16" s="137">
        <f>VLOOKUP(W16,'[1]Sheet1'!$A$140:$AG$150,16,FALSE)</f>
        <v>59</v>
      </c>
      <c r="P16" s="189">
        <f>VLOOKUP(W16,'[1]Sheet1'!$A$140:$AG$150,17,FALSE)/100</f>
        <v>0.006828703703703703</v>
      </c>
      <c r="Q16" s="137">
        <f>VLOOKUP(W16,'[1]Sheet1'!$A$140:$AG$150,18,FALSE)</f>
        <v>3</v>
      </c>
      <c r="R16" s="189">
        <f>VLOOKUP(W16,'[1]Sheet1'!$A$140:$AG$150,19,FALSE)/100</f>
        <v>0.038461538461538464</v>
      </c>
      <c r="S16" s="253">
        <f>VLOOKUP(W16,'[1]Sheet1'!$A$140:$AG$150,20,FALSE)</f>
        <v>829</v>
      </c>
      <c r="T16" s="229">
        <f>VLOOKUP(W16,'[1]Sheet1'!$A$140:$AG$150,21,FALSE)/100</f>
        <v>0.009974012223879879</v>
      </c>
      <c r="U16" s="253">
        <f>VLOOKUP(W16,'[1]Sheet1'!$A$140:$AG$150,22,FALSE)</f>
        <v>1502</v>
      </c>
      <c r="V16" s="229">
        <f>VLOOKUP(W16,'[1]Sheet1'!$A$140:$AG$150,23,FALSE)/100</f>
        <v>0.012237747993644845</v>
      </c>
      <c r="W16" s="336" t="s">
        <v>103</v>
      </c>
    </row>
    <row r="17" spans="1:23" ht="15.75" thickBot="1">
      <c r="A17" s="239" t="s">
        <v>36</v>
      </c>
      <c r="B17" s="255">
        <f>VLOOKUP(W17,'[1]Sheet1'!$A$140:$AG$150,2,FALSE)</f>
        <v>19586</v>
      </c>
      <c r="C17" s="233">
        <f>VLOOKUP(W17,'[1]Sheet1'!$A$140:$AG$150,3,FALSE)/100</f>
        <v>1</v>
      </c>
      <c r="D17" s="255">
        <f>VLOOKUP(W17,'[1]Sheet1'!$A$140:$AG$150,4,FALSE)</f>
        <v>17077</v>
      </c>
      <c r="E17" s="233">
        <f>VLOOKUP(W17,'[1]Sheet1'!$A$140:$AG$150,5,FALSE)/100</f>
        <v>1</v>
      </c>
      <c r="F17" s="255">
        <f>VLOOKUP(W17,'[1]Sheet1'!$A$140:$AG$150,6,FALSE)</f>
        <v>2953</v>
      </c>
      <c r="G17" s="233">
        <f>VLOOKUP(W17,'[1]Sheet1'!$A$140:$AG$150,7,FALSE)/100</f>
        <v>1</v>
      </c>
      <c r="H17" s="153">
        <f>VLOOKUP(W17,'[1]Sheet1'!$A$140:$AG$150,8,FALSE)</f>
        <v>3</v>
      </c>
      <c r="I17" s="256">
        <f>VLOOKUP(W17,'[1]Sheet1'!$A$140:$AG$150,10,FALSE)</f>
        <v>39619</v>
      </c>
      <c r="J17" s="257">
        <f>VLOOKUP(W17,'[1]Sheet1'!$A$140:$AG$150,11,FALSE)/100</f>
        <v>1</v>
      </c>
      <c r="K17" s="255">
        <f>VLOOKUP(W17,'[1]Sheet1'!$A$140:$AG$150,12,FALSE)</f>
        <v>32812</v>
      </c>
      <c r="L17" s="233">
        <f>VLOOKUP(W17,'[1]Sheet1'!$A$140:$AG$150,13,FALSE)/100</f>
        <v>1</v>
      </c>
      <c r="M17" s="255">
        <f>VLOOKUP(W17,'[1]Sheet1'!$A$140:$AG$150,14,FALSE)</f>
        <v>41587</v>
      </c>
      <c r="N17" s="233">
        <f>VLOOKUP(W17,'[1]Sheet1'!$A$140:$AG$150,15,FALSE)/100</f>
        <v>1</v>
      </c>
      <c r="O17" s="255">
        <f>VLOOKUP(W17,'[1]Sheet1'!$A$140:$AG$150,16,FALSE)</f>
        <v>8640</v>
      </c>
      <c r="P17" s="258">
        <f>VLOOKUP(W17,'[1]Sheet1'!$A$140:$AG$150,17,FALSE)/100</f>
        <v>1</v>
      </c>
      <c r="Q17" s="255">
        <f>VLOOKUP(W17,'[1]Sheet1'!$A$140:$AG$150,18,FALSE)</f>
        <v>78</v>
      </c>
      <c r="R17" s="258">
        <f>VLOOKUP(W17,'[1]Sheet1'!$A$140:$AG$150,19,FALSE)/100</f>
        <v>1</v>
      </c>
      <c r="S17" s="256">
        <f>VLOOKUP(W17,'[1]Sheet1'!$A$140:$AG$150,20,FALSE)</f>
        <v>83116</v>
      </c>
      <c r="T17" s="233">
        <f>VLOOKUP(W17,'[1]Sheet1'!$A$140:$AG$150,21,FALSE)/100</f>
        <v>1</v>
      </c>
      <c r="U17" s="256">
        <f>VLOOKUP(W17,'[1]Sheet1'!$A$140:$AG$150,22,FALSE)</f>
        <v>122735</v>
      </c>
      <c r="V17" s="233">
        <f>VLOOKUP(W17,'[1]Sheet1'!$A$140:$AG$150,23,FALSE)/100</f>
        <v>1</v>
      </c>
      <c r="W17" s="337" t="s">
        <v>93</v>
      </c>
    </row>
    <row r="18" spans="1:22" ht="15">
      <c r="A18" s="155"/>
      <c r="B18" s="259"/>
      <c r="C18" s="241"/>
      <c r="D18" s="259"/>
      <c r="E18" s="241"/>
      <c r="F18" s="259"/>
      <c r="G18" s="241"/>
      <c r="H18" s="259"/>
      <c r="I18" s="259"/>
      <c r="J18" s="241"/>
      <c r="K18" s="259"/>
      <c r="L18" s="241"/>
      <c r="M18" s="259"/>
      <c r="N18" s="241"/>
      <c r="O18" s="259"/>
      <c r="P18" s="260"/>
      <c r="Q18" s="259"/>
      <c r="R18" s="260"/>
      <c r="S18" s="259"/>
      <c r="T18" s="241"/>
      <c r="U18" s="259"/>
      <c r="V18" s="241"/>
    </row>
    <row r="19" spans="1:22" ht="15">
      <c r="A19" s="79" t="s">
        <v>72</v>
      </c>
      <c r="B19" s="59"/>
      <c r="C19" s="261"/>
      <c r="D19" s="59"/>
      <c r="E19" s="261"/>
      <c r="F19" s="59"/>
      <c r="G19" s="261"/>
      <c r="H19" s="59"/>
      <c r="I19" s="114"/>
      <c r="J19" s="261"/>
      <c r="K19" s="59"/>
      <c r="L19" s="261"/>
      <c r="M19" s="59"/>
      <c r="N19" s="261"/>
      <c r="O19" s="59"/>
      <c r="P19" s="261"/>
      <c r="Q19" s="59"/>
      <c r="R19" s="261"/>
      <c r="S19" s="114"/>
      <c r="T19" s="261"/>
      <c r="U19" s="59"/>
      <c r="V19" s="59"/>
    </row>
    <row r="20" spans="1:22" ht="15">
      <c r="A20" s="80" t="s">
        <v>43</v>
      </c>
      <c r="B20" s="59"/>
      <c r="C20" s="261"/>
      <c r="D20" s="59"/>
      <c r="E20" s="261"/>
      <c r="F20" s="59"/>
      <c r="G20" s="261"/>
      <c r="H20" s="59"/>
      <c r="I20" s="114"/>
      <c r="J20" s="261"/>
      <c r="K20" s="59"/>
      <c r="L20" s="261"/>
      <c r="M20" s="59"/>
      <c r="N20" s="261"/>
      <c r="O20" s="59"/>
      <c r="P20" s="261"/>
      <c r="Q20" s="59"/>
      <c r="R20" s="261"/>
      <c r="S20" s="114"/>
      <c r="T20" s="261"/>
      <c r="U20" s="59"/>
      <c r="V20" s="59"/>
    </row>
    <row r="21" spans="1:22" ht="15">
      <c r="A21" s="262"/>
      <c r="B21" s="59"/>
      <c r="C21" s="261"/>
      <c r="D21" s="59"/>
      <c r="E21" s="261"/>
      <c r="F21" s="59"/>
      <c r="G21" s="261"/>
      <c r="H21" s="59"/>
      <c r="I21" s="114"/>
      <c r="J21" s="261"/>
      <c r="K21" s="59"/>
      <c r="L21" s="261"/>
      <c r="M21" s="59"/>
      <c r="N21" s="261"/>
      <c r="O21" s="59"/>
      <c r="P21" s="261"/>
      <c r="Q21" s="59"/>
      <c r="R21" s="261"/>
      <c r="S21" s="114"/>
      <c r="T21" s="261"/>
      <c r="U21" s="59"/>
      <c r="V21" s="59"/>
    </row>
    <row r="22" spans="1:22" ht="15">
      <c r="A22" s="59"/>
      <c r="B22" s="59"/>
      <c r="C22" s="261"/>
      <c r="D22" s="59"/>
      <c r="E22" s="261"/>
      <c r="F22" s="59"/>
      <c r="G22" s="261"/>
      <c r="H22" s="59"/>
      <c r="I22" s="114"/>
      <c r="J22" s="261"/>
      <c r="K22" s="59"/>
      <c r="L22" s="261"/>
      <c r="M22" s="59"/>
      <c r="N22" s="261"/>
      <c r="O22" s="59"/>
      <c r="P22" s="261"/>
      <c r="Q22" s="59"/>
      <c r="R22" s="261"/>
      <c r="S22" s="114"/>
      <c r="T22" s="261"/>
      <c r="U22" s="59"/>
      <c r="V22" s="59"/>
    </row>
    <row r="23" spans="1:22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261"/>
      <c r="S23" s="114"/>
      <c r="T23" s="261"/>
      <c r="U23" s="59"/>
      <c r="V23" s="59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B6" sqref="B6:Q16"/>
    </sheetView>
  </sheetViews>
  <sheetFormatPr defaultColWidth="11.421875" defaultRowHeight="15"/>
  <cols>
    <col min="1" max="1" width="25.7109375" style="330" customWidth="1"/>
    <col min="2" max="17" width="11.00390625" style="330" customWidth="1"/>
    <col min="18" max="16384" width="11.421875" style="330" customWidth="1"/>
  </cols>
  <sheetData>
    <row r="1" spans="1:17" ht="24.75" customHeight="1" thickBot="1" thickTop="1">
      <c r="A1" s="376" t="s">
        <v>129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24.75" customHeight="1" thickBot="1" thickTop="1">
      <c r="A2" s="412" t="s">
        <v>61</v>
      </c>
      <c r="B2" s="410" t="s">
        <v>48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412" t="s">
        <v>36</v>
      </c>
    </row>
    <row r="3" spans="1:17" ht="24.75" customHeight="1" thickBot="1">
      <c r="A3" s="473"/>
      <c r="B3" s="475" t="s">
        <v>49</v>
      </c>
      <c r="C3" s="415"/>
      <c r="D3" s="415"/>
      <c r="E3" s="415"/>
      <c r="F3" s="415"/>
      <c r="G3" s="476" t="s">
        <v>50</v>
      </c>
      <c r="H3" s="415"/>
      <c r="I3" s="415"/>
      <c r="J3" s="415"/>
      <c r="K3" s="415"/>
      <c r="L3" s="476" t="s">
        <v>51</v>
      </c>
      <c r="M3" s="415"/>
      <c r="N3" s="415"/>
      <c r="O3" s="415"/>
      <c r="P3" s="415"/>
      <c r="Q3" s="412"/>
    </row>
    <row r="4" spans="1:17" ht="24.75" customHeight="1">
      <c r="A4" s="473"/>
      <c r="B4" s="420" t="s">
        <v>37</v>
      </c>
      <c r="C4" s="420"/>
      <c r="D4" s="420"/>
      <c r="E4" s="420"/>
      <c r="F4" s="471" t="s">
        <v>36</v>
      </c>
      <c r="G4" s="420" t="s">
        <v>37</v>
      </c>
      <c r="H4" s="420"/>
      <c r="I4" s="420"/>
      <c r="J4" s="420"/>
      <c r="K4" s="471" t="s">
        <v>36</v>
      </c>
      <c r="L4" s="420" t="s">
        <v>37</v>
      </c>
      <c r="M4" s="420"/>
      <c r="N4" s="420"/>
      <c r="O4" s="420"/>
      <c r="P4" s="437" t="s">
        <v>36</v>
      </c>
      <c r="Q4" s="412"/>
    </row>
    <row r="5" spans="1:17" ht="24.75" customHeight="1" thickBot="1">
      <c r="A5" s="474"/>
      <c r="B5" s="122" t="s">
        <v>38</v>
      </c>
      <c r="C5" s="119" t="s">
        <v>39</v>
      </c>
      <c r="D5" s="119" t="s">
        <v>40</v>
      </c>
      <c r="E5" s="120" t="s">
        <v>41</v>
      </c>
      <c r="F5" s="472"/>
      <c r="G5" s="122" t="s">
        <v>38</v>
      </c>
      <c r="H5" s="119" t="s">
        <v>39</v>
      </c>
      <c r="I5" s="119" t="s">
        <v>40</v>
      </c>
      <c r="J5" s="120" t="s">
        <v>41</v>
      </c>
      <c r="K5" s="472"/>
      <c r="L5" s="122" t="s">
        <v>38</v>
      </c>
      <c r="M5" s="119" t="s">
        <v>39</v>
      </c>
      <c r="N5" s="119" t="s">
        <v>40</v>
      </c>
      <c r="O5" s="120" t="s">
        <v>41</v>
      </c>
      <c r="P5" s="373"/>
      <c r="Q5" s="413"/>
    </row>
    <row r="6" spans="1:18" ht="15">
      <c r="A6" s="219" t="s">
        <v>62</v>
      </c>
      <c r="B6" s="45">
        <f>VLOOKUP(R6,'[1]Sheet1'!$A$156:$U$166,2,FALSE)</f>
        <v>692</v>
      </c>
      <c r="C6" s="127">
        <f>VLOOKUP(R6,'[1]Sheet1'!$A$156:$U$166,3,FALSE)</f>
        <v>830</v>
      </c>
      <c r="D6" s="127">
        <f>VLOOKUP(R6,'[1]Sheet1'!$A$156:$U$166,4,FALSE)</f>
        <v>141</v>
      </c>
      <c r="E6" s="129">
        <f>VLOOKUP(R6,'[1]Sheet1'!$A$156:$U$166,5,FALSE)</f>
        <v>1</v>
      </c>
      <c r="F6" s="130">
        <f>VLOOKUP(R6,'[1]Sheet1'!$A$156:$U$166,6,FALSE)</f>
        <v>1664</v>
      </c>
      <c r="G6" s="238">
        <f>VLOOKUP(R6,'[1]Sheet1'!$A$156:$U$166,7,FALSE)</f>
        <v>1606</v>
      </c>
      <c r="H6" s="127">
        <f>VLOOKUP(R6,'[1]Sheet1'!$A$156:$U$166,8,FALSE)</f>
        <v>1957</v>
      </c>
      <c r="I6" s="127">
        <f>VLOOKUP(R6,'[1]Sheet1'!$A$156:$U$166,9,FALSE)</f>
        <v>651</v>
      </c>
      <c r="J6" s="129">
        <f>VLOOKUP(R6,'[1]Sheet1'!$A$156:$U$166,10,FALSE)</f>
        <v>3</v>
      </c>
      <c r="K6" s="130">
        <f>VLOOKUP(R6,'[1]Sheet1'!$A$156:$U$166,11,FALSE)</f>
        <v>4217</v>
      </c>
      <c r="L6" s="238">
        <f>VLOOKUP(R6,'[1]Sheet1'!$A$156:$U$166,12,FALSE)</f>
        <v>519</v>
      </c>
      <c r="M6" s="127">
        <f>VLOOKUP(R6,'[1]Sheet1'!$A$156:$U$166,13,FALSE)</f>
        <v>603</v>
      </c>
      <c r="N6" s="127">
        <f>VLOOKUP(R6,'[1]Sheet1'!$A$156:$U$166,14,FALSE)</f>
        <v>264</v>
      </c>
      <c r="O6" s="129">
        <f>VLOOKUP(R6,'[1]Sheet1'!$A$156:$U$166,15,FALSE)</f>
        <v>3</v>
      </c>
      <c r="P6" s="130">
        <f>VLOOKUP(R6,'[1]Sheet1'!$A$156:$U$166,16,FALSE)</f>
        <v>1389</v>
      </c>
      <c r="Q6" s="130">
        <f>VLOOKUP(R6,'[1]Sheet1'!$A$156:$U$166,17,FALSE)</f>
        <v>7270</v>
      </c>
      <c r="R6" s="336" t="s">
        <v>94</v>
      </c>
    </row>
    <row r="7" spans="1:18" ht="15">
      <c r="A7" s="222" t="s">
        <v>63</v>
      </c>
      <c r="B7" s="30">
        <f>VLOOKUP(R7,'[1]Sheet1'!$A$156:$U$166,2,FALSE)</f>
        <v>481</v>
      </c>
      <c r="C7" s="132">
        <f>VLOOKUP(R7,'[1]Sheet1'!$A$156:$U$166,3,FALSE)</f>
        <v>523</v>
      </c>
      <c r="D7" s="132">
        <f>VLOOKUP(R7,'[1]Sheet1'!$A$156:$U$166,4,FALSE)</f>
        <v>89</v>
      </c>
      <c r="E7" s="134">
        <f>VLOOKUP(R7,'[1]Sheet1'!$A$156:$U$166,5,FALSE)</f>
        <v>0</v>
      </c>
      <c r="F7" s="135">
        <f>VLOOKUP(R7,'[1]Sheet1'!$A$156:$U$166,6,FALSE)</f>
        <v>1093</v>
      </c>
      <c r="G7" s="199">
        <f>VLOOKUP(R7,'[1]Sheet1'!$A$156:$U$166,7,FALSE)</f>
        <v>1404</v>
      </c>
      <c r="H7" s="132">
        <f>VLOOKUP(R7,'[1]Sheet1'!$A$156:$U$166,8,FALSE)</f>
        <v>1965</v>
      </c>
      <c r="I7" s="132">
        <f>VLOOKUP(R7,'[1]Sheet1'!$A$156:$U$166,9,FALSE)</f>
        <v>505</v>
      </c>
      <c r="J7" s="134">
        <f>VLOOKUP(R7,'[1]Sheet1'!$A$156:$U$166,10,FALSE)</f>
        <v>7</v>
      </c>
      <c r="K7" s="135">
        <f>VLOOKUP(R7,'[1]Sheet1'!$A$156:$U$166,11,FALSE)</f>
        <v>3881</v>
      </c>
      <c r="L7" s="199">
        <f>VLOOKUP(R7,'[1]Sheet1'!$A$156:$U$166,12,FALSE)</f>
        <v>510</v>
      </c>
      <c r="M7" s="132">
        <f>VLOOKUP(R7,'[1]Sheet1'!$A$156:$U$166,13,FALSE)</f>
        <v>572</v>
      </c>
      <c r="N7" s="132">
        <f>VLOOKUP(R7,'[1]Sheet1'!$A$156:$U$166,14,FALSE)</f>
        <v>278</v>
      </c>
      <c r="O7" s="134">
        <f>VLOOKUP(R7,'[1]Sheet1'!$A$156:$U$166,15,FALSE)</f>
        <v>7</v>
      </c>
      <c r="P7" s="135">
        <f>VLOOKUP(R7,'[1]Sheet1'!$A$156:$U$166,16,FALSE)</f>
        <v>1367</v>
      </c>
      <c r="Q7" s="135">
        <f>VLOOKUP(R7,'[1]Sheet1'!$A$156:$U$166,17,FALSE)</f>
        <v>6341</v>
      </c>
      <c r="R7" s="336" t="s">
        <v>95</v>
      </c>
    </row>
    <row r="8" spans="1:18" ht="15">
      <c r="A8" s="222" t="s">
        <v>64</v>
      </c>
      <c r="B8" s="30">
        <f>VLOOKUP(R8,'[1]Sheet1'!$A$156:$U$166,2,FALSE)</f>
        <v>581</v>
      </c>
      <c r="C8" s="132">
        <f>VLOOKUP(R8,'[1]Sheet1'!$A$156:$U$166,3,FALSE)</f>
        <v>699</v>
      </c>
      <c r="D8" s="132">
        <f>VLOOKUP(R8,'[1]Sheet1'!$A$156:$U$166,4,FALSE)</f>
        <v>86</v>
      </c>
      <c r="E8" s="134">
        <f>VLOOKUP(R8,'[1]Sheet1'!$A$156:$U$166,5,FALSE)</f>
        <v>0</v>
      </c>
      <c r="F8" s="135">
        <f>VLOOKUP(R8,'[1]Sheet1'!$A$156:$U$166,6,FALSE)</f>
        <v>1366</v>
      </c>
      <c r="G8" s="199">
        <f>VLOOKUP(R8,'[1]Sheet1'!$A$156:$U$166,7,FALSE)</f>
        <v>1974</v>
      </c>
      <c r="H8" s="132">
        <f>VLOOKUP(R8,'[1]Sheet1'!$A$156:$U$166,8,FALSE)</f>
        <v>2862</v>
      </c>
      <c r="I8" s="132">
        <f>VLOOKUP(R8,'[1]Sheet1'!$A$156:$U$166,9,FALSE)</f>
        <v>679</v>
      </c>
      <c r="J8" s="134">
        <f>VLOOKUP(R8,'[1]Sheet1'!$A$156:$U$166,10,FALSE)</f>
        <v>10</v>
      </c>
      <c r="K8" s="135">
        <f>VLOOKUP(R8,'[1]Sheet1'!$A$156:$U$166,11,FALSE)</f>
        <v>5525</v>
      </c>
      <c r="L8" s="199">
        <f>VLOOKUP(R8,'[1]Sheet1'!$A$156:$U$166,12,FALSE)</f>
        <v>660</v>
      </c>
      <c r="M8" s="132">
        <f>VLOOKUP(R8,'[1]Sheet1'!$A$156:$U$166,13,FALSE)</f>
        <v>880</v>
      </c>
      <c r="N8" s="132">
        <f>VLOOKUP(R8,'[1]Sheet1'!$A$156:$U$166,14,FALSE)</f>
        <v>385</v>
      </c>
      <c r="O8" s="134">
        <f>VLOOKUP(R8,'[1]Sheet1'!$A$156:$U$166,15,FALSE)</f>
        <v>6</v>
      </c>
      <c r="P8" s="135">
        <f>VLOOKUP(R8,'[1]Sheet1'!$A$156:$U$166,16,FALSE)</f>
        <v>1931</v>
      </c>
      <c r="Q8" s="135">
        <f>VLOOKUP(R8,'[1]Sheet1'!$A$156:$U$166,17,FALSE)</f>
        <v>8822</v>
      </c>
      <c r="R8" s="336" t="s">
        <v>96</v>
      </c>
    </row>
    <row r="9" spans="1:18" ht="15">
      <c r="A9" s="222" t="s">
        <v>65</v>
      </c>
      <c r="B9" s="30">
        <f>VLOOKUP(R9,'[1]Sheet1'!$A$156:$U$166,2,FALSE)</f>
        <v>837</v>
      </c>
      <c r="C9" s="132">
        <f>VLOOKUP(R9,'[1]Sheet1'!$A$156:$U$166,3,FALSE)</f>
        <v>983</v>
      </c>
      <c r="D9" s="132">
        <f>VLOOKUP(R9,'[1]Sheet1'!$A$156:$U$166,4,FALSE)</f>
        <v>141</v>
      </c>
      <c r="E9" s="134">
        <f>VLOOKUP(R9,'[1]Sheet1'!$A$156:$U$166,5,FALSE)</f>
        <v>1</v>
      </c>
      <c r="F9" s="135">
        <f>VLOOKUP(R9,'[1]Sheet1'!$A$156:$U$166,6,FALSE)</f>
        <v>1962</v>
      </c>
      <c r="G9" s="199">
        <f>VLOOKUP(R9,'[1]Sheet1'!$A$156:$U$166,7,FALSE)</f>
        <v>3423</v>
      </c>
      <c r="H9" s="132">
        <f>VLOOKUP(R9,'[1]Sheet1'!$A$156:$U$166,8,FALSE)</f>
        <v>5021</v>
      </c>
      <c r="I9" s="132">
        <f>VLOOKUP(R9,'[1]Sheet1'!$A$156:$U$166,9,FALSE)</f>
        <v>1015</v>
      </c>
      <c r="J9" s="134">
        <f>VLOOKUP(R9,'[1]Sheet1'!$A$156:$U$166,10,FALSE)</f>
        <v>7</v>
      </c>
      <c r="K9" s="135">
        <f>VLOOKUP(R9,'[1]Sheet1'!$A$156:$U$166,11,FALSE)</f>
        <v>9466</v>
      </c>
      <c r="L9" s="199">
        <f>VLOOKUP(R9,'[1]Sheet1'!$A$156:$U$166,12,FALSE)</f>
        <v>1336</v>
      </c>
      <c r="M9" s="132">
        <f>VLOOKUP(R9,'[1]Sheet1'!$A$156:$U$166,13,FALSE)</f>
        <v>1606</v>
      </c>
      <c r="N9" s="132">
        <f>VLOOKUP(R9,'[1]Sheet1'!$A$156:$U$166,14,FALSE)</f>
        <v>534</v>
      </c>
      <c r="O9" s="134">
        <f>VLOOKUP(R9,'[1]Sheet1'!$A$156:$U$166,15,FALSE)</f>
        <v>6</v>
      </c>
      <c r="P9" s="135">
        <f>VLOOKUP(R9,'[1]Sheet1'!$A$156:$U$166,16,FALSE)</f>
        <v>3482</v>
      </c>
      <c r="Q9" s="135">
        <f>VLOOKUP(R9,'[1]Sheet1'!$A$156:$U$166,17,FALSE)</f>
        <v>14910</v>
      </c>
      <c r="R9" s="336" t="s">
        <v>97</v>
      </c>
    </row>
    <row r="10" spans="1:18" ht="15">
      <c r="A10" s="222" t="s">
        <v>66</v>
      </c>
      <c r="B10" s="30">
        <f>VLOOKUP(R10,'[1]Sheet1'!$A$156:$U$166,2,FALSE)</f>
        <v>553</v>
      </c>
      <c r="C10" s="132">
        <f>VLOOKUP(R10,'[1]Sheet1'!$A$156:$U$166,3,FALSE)</f>
        <v>687</v>
      </c>
      <c r="D10" s="132">
        <f>VLOOKUP(R10,'[1]Sheet1'!$A$156:$U$166,4,FALSE)</f>
        <v>74</v>
      </c>
      <c r="E10" s="134">
        <f>VLOOKUP(R10,'[1]Sheet1'!$A$156:$U$166,5,FALSE)</f>
        <v>2</v>
      </c>
      <c r="F10" s="135">
        <f>VLOOKUP(R10,'[1]Sheet1'!$A$156:$U$166,6,FALSE)</f>
        <v>1316</v>
      </c>
      <c r="G10" s="199">
        <f>VLOOKUP(R10,'[1]Sheet1'!$A$156:$U$166,7,FALSE)</f>
        <v>2801</v>
      </c>
      <c r="H10" s="132">
        <f>VLOOKUP(R10,'[1]Sheet1'!$A$156:$U$166,8,FALSE)</f>
        <v>3939</v>
      </c>
      <c r="I10" s="132">
        <f>VLOOKUP(R10,'[1]Sheet1'!$A$156:$U$166,9,FALSE)</f>
        <v>708</v>
      </c>
      <c r="J10" s="134">
        <f>VLOOKUP(R10,'[1]Sheet1'!$A$156:$U$166,10,FALSE)</f>
        <v>1</v>
      </c>
      <c r="K10" s="135">
        <f>VLOOKUP(R10,'[1]Sheet1'!$A$156:$U$166,11,FALSE)</f>
        <v>7449</v>
      </c>
      <c r="L10" s="199">
        <f>VLOOKUP(R10,'[1]Sheet1'!$A$156:$U$166,12,FALSE)</f>
        <v>972</v>
      </c>
      <c r="M10" s="132">
        <f>VLOOKUP(R10,'[1]Sheet1'!$A$156:$U$166,13,FALSE)</f>
        <v>1267</v>
      </c>
      <c r="N10" s="132">
        <f>VLOOKUP(R10,'[1]Sheet1'!$A$156:$U$166,14,FALSE)</f>
        <v>378</v>
      </c>
      <c r="O10" s="134">
        <f>VLOOKUP(R10,'[1]Sheet1'!$A$156:$U$166,15,FALSE)</f>
        <v>1</v>
      </c>
      <c r="P10" s="135">
        <f>VLOOKUP(R10,'[1]Sheet1'!$A$156:$U$166,16,FALSE)</f>
        <v>2618</v>
      </c>
      <c r="Q10" s="135">
        <f>VLOOKUP(R10,'[1]Sheet1'!$A$156:$U$166,17,FALSE)</f>
        <v>11383</v>
      </c>
      <c r="R10" s="336" t="s">
        <v>98</v>
      </c>
    </row>
    <row r="11" spans="1:18" ht="15">
      <c r="A11" s="222" t="s">
        <v>67</v>
      </c>
      <c r="B11" s="30">
        <f>VLOOKUP(R11,'[1]Sheet1'!$A$156:$U$166,2,FALSE)</f>
        <v>695</v>
      </c>
      <c r="C11" s="132">
        <f>VLOOKUP(R11,'[1]Sheet1'!$A$156:$U$166,3,FALSE)</f>
        <v>641</v>
      </c>
      <c r="D11" s="132">
        <f>VLOOKUP(R11,'[1]Sheet1'!$A$156:$U$166,4,FALSE)</f>
        <v>60</v>
      </c>
      <c r="E11" s="134">
        <f>VLOOKUP(R11,'[1]Sheet1'!$A$156:$U$166,5,FALSE)</f>
        <v>0</v>
      </c>
      <c r="F11" s="135">
        <f>VLOOKUP(R11,'[1]Sheet1'!$A$156:$U$166,6,FALSE)</f>
        <v>1396</v>
      </c>
      <c r="G11" s="199">
        <f>VLOOKUP(R11,'[1]Sheet1'!$A$156:$U$166,7,FALSE)</f>
        <v>3082</v>
      </c>
      <c r="H11" s="132">
        <f>VLOOKUP(R11,'[1]Sheet1'!$A$156:$U$166,8,FALSE)</f>
        <v>3878</v>
      </c>
      <c r="I11" s="132">
        <f>VLOOKUP(R11,'[1]Sheet1'!$A$156:$U$166,9,FALSE)</f>
        <v>614</v>
      </c>
      <c r="J11" s="134">
        <f>VLOOKUP(R11,'[1]Sheet1'!$A$156:$U$166,10,FALSE)</f>
        <v>6</v>
      </c>
      <c r="K11" s="135">
        <f>VLOOKUP(R11,'[1]Sheet1'!$A$156:$U$166,11,FALSE)</f>
        <v>7580</v>
      </c>
      <c r="L11" s="199">
        <f>VLOOKUP(R11,'[1]Sheet1'!$A$156:$U$166,12,FALSE)</f>
        <v>1066</v>
      </c>
      <c r="M11" s="132">
        <f>VLOOKUP(R11,'[1]Sheet1'!$A$156:$U$166,13,FALSE)</f>
        <v>1254</v>
      </c>
      <c r="N11" s="132">
        <f>VLOOKUP(R11,'[1]Sheet1'!$A$156:$U$166,14,FALSE)</f>
        <v>335</v>
      </c>
      <c r="O11" s="134">
        <f>VLOOKUP(R11,'[1]Sheet1'!$A$156:$U$166,15,FALSE)</f>
        <v>1</v>
      </c>
      <c r="P11" s="135">
        <f>VLOOKUP(R11,'[1]Sheet1'!$A$156:$U$166,16,FALSE)</f>
        <v>2656</v>
      </c>
      <c r="Q11" s="135">
        <f>VLOOKUP(R11,'[1]Sheet1'!$A$156:$U$166,17,FALSE)</f>
        <v>11632</v>
      </c>
      <c r="R11" s="336" t="s">
        <v>99</v>
      </c>
    </row>
    <row r="12" spans="1:18" ht="15">
      <c r="A12" s="222" t="s">
        <v>68</v>
      </c>
      <c r="B12" s="30">
        <f>VLOOKUP(R12,'[1]Sheet1'!$A$156:$U$166,2,FALSE)</f>
        <v>876</v>
      </c>
      <c r="C12" s="132">
        <f>VLOOKUP(R12,'[1]Sheet1'!$A$156:$U$166,3,FALSE)</f>
        <v>885</v>
      </c>
      <c r="D12" s="132">
        <f>VLOOKUP(R12,'[1]Sheet1'!$A$156:$U$166,4,FALSE)</f>
        <v>79</v>
      </c>
      <c r="E12" s="134">
        <f>VLOOKUP(R12,'[1]Sheet1'!$A$156:$U$166,5,FALSE)</f>
        <v>0</v>
      </c>
      <c r="F12" s="135">
        <f>VLOOKUP(R12,'[1]Sheet1'!$A$156:$U$166,6,FALSE)</f>
        <v>1840</v>
      </c>
      <c r="G12" s="199">
        <f>VLOOKUP(R12,'[1]Sheet1'!$A$156:$U$166,7,FALSE)</f>
        <v>4243</v>
      </c>
      <c r="H12" s="132">
        <f>VLOOKUP(R12,'[1]Sheet1'!$A$156:$U$166,8,FALSE)</f>
        <v>4794</v>
      </c>
      <c r="I12" s="132">
        <f>VLOOKUP(R12,'[1]Sheet1'!$A$156:$U$166,9,FALSE)</f>
        <v>785</v>
      </c>
      <c r="J12" s="134">
        <f>VLOOKUP(R12,'[1]Sheet1'!$A$156:$U$166,10,FALSE)</f>
        <v>1</v>
      </c>
      <c r="K12" s="135">
        <f>VLOOKUP(R12,'[1]Sheet1'!$A$156:$U$166,11,FALSE)</f>
        <v>9823</v>
      </c>
      <c r="L12" s="199">
        <f>VLOOKUP(R12,'[1]Sheet1'!$A$156:$U$166,12,FALSE)</f>
        <v>1428</v>
      </c>
      <c r="M12" s="132">
        <f>VLOOKUP(R12,'[1]Sheet1'!$A$156:$U$166,13,FALSE)</f>
        <v>1528</v>
      </c>
      <c r="N12" s="132">
        <f>VLOOKUP(R12,'[1]Sheet1'!$A$156:$U$166,14,FALSE)</f>
        <v>378</v>
      </c>
      <c r="O12" s="134">
        <f>VLOOKUP(R12,'[1]Sheet1'!$A$156:$U$166,15,FALSE)</f>
        <v>3</v>
      </c>
      <c r="P12" s="135">
        <f>VLOOKUP(R12,'[1]Sheet1'!$A$156:$U$166,16,FALSE)</f>
        <v>3337</v>
      </c>
      <c r="Q12" s="135">
        <f>VLOOKUP(R12,'[1]Sheet1'!$A$156:$U$166,17,FALSE)</f>
        <v>15000</v>
      </c>
      <c r="R12" s="336" t="s">
        <v>100</v>
      </c>
    </row>
    <row r="13" spans="1:18" ht="15">
      <c r="A13" s="222" t="s">
        <v>69</v>
      </c>
      <c r="B13" s="30">
        <f>VLOOKUP(R13,'[1]Sheet1'!$A$156:$U$166,2,FALSE)</f>
        <v>613</v>
      </c>
      <c r="C13" s="132">
        <f>VLOOKUP(R13,'[1]Sheet1'!$A$156:$U$166,3,FALSE)</f>
        <v>603</v>
      </c>
      <c r="D13" s="132">
        <f>VLOOKUP(R13,'[1]Sheet1'!$A$156:$U$166,4,FALSE)</f>
        <v>46</v>
      </c>
      <c r="E13" s="134">
        <f>VLOOKUP(R13,'[1]Sheet1'!$A$156:$U$166,5,FALSE)</f>
        <v>0</v>
      </c>
      <c r="F13" s="135">
        <f>VLOOKUP(R13,'[1]Sheet1'!$A$156:$U$166,6,FALSE)</f>
        <v>1262</v>
      </c>
      <c r="G13" s="199">
        <f>VLOOKUP(R13,'[1]Sheet1'!$A$156:$U$166,7,FALSE)</f>
        <v>2928</v>
      </c>
      <c r="H13" s="132">
        <f>VLOOKUP(R13,'[1]Sheet1'!$A$156:$U$166,8,FALSE)</f>
        <v>2891</v>
      </c>
      <c r="I13" s="132">
        <f>VLOOKUP(R13,'[1]Sheet1'!$A$156:$U$166,9,FALSE)</f>
        <v>493</v>
      </c>
      <c r="J13" s="134">
        <f>VLOOKUP(R13,'[1]Sheet1'!$A$156:$U$166,10,FALSE)</f>
        <v>3</v>
      </c>
      <c r="K13" s="135">
        <f>VLOOKUP(R13,'[1]Sheet1'!$A$156:$U$166,11,FALSE)</f>
        <v>6315</v>
      </c>
      <c r="L13" s="199">
        <f>VLOOKUP(R13,'[1]Sheet1'!$A$156:$U$166,12,FALSE)</f>
        <v>1025</v>
      </c>
      <c r="M13" s="132">
        <f>VLOOKUP(R13,'[1]Sheet1'!$A$156:$U$166,13,FALSE)</f>
        <v>941</v>
      </c>
      <c r="N13" s="132">
        <f>VLOOKUP(R13,'[1]Sheet1'!$A$156:$U$166,14,FALSE)</f>
        <v>244</v>
      </c>
      <c r="O13" s="134">
        <f>VLOOKUP(R13,'[1]Sheet1'!$A$156:$U$166,15,FALSE)</f>
        <v>0</v>
      </c>
      <c r="P13" s="135">
        <f>VLOOKUP(R13,'[1]Sheet1'!$A$156:$U$166,16,FALSE)</f>
        <v>2210</v>
      </c>
      <c r="Q13" s="135">
        <f>VLOOKUP(R13,'[1]Sheet1'!$A$156:$U$166,17,FALSE)</f>
        <v>9787</v>
      </c>
      <c r="R13" s="336" t="s">
        <v>101</v>
      </c>
    </row>
    <row r="14" spans="1:18" ht="15">
      <c r="A14" s="222" t="s">
        <v>70</v>
      </c>
      <c r="B14" s="30">
        <f>VLOOKUP(R14,'[1]Sheet1'!$A$156:$U$166,2,FALSE)</f>
        <v>3416</v>
      </c>
      <c r="C14" s="132">
        <f>VLOOKUP(R14,'[1]Sheet1'!$A$156:$U$166,3,FALSE)</f>
        <v>3501</v>
      </c>
      <c r="D14" s="132">
        <f>VLOOKUP(R14,'[1]Sheet1'!$A$156:$U$166,4,FALSE)</f>
        <v>288</v>
      </c>
      <c r="E14" s="134">
        <f>VLOOKUP(R14,'[1]Sheet1'!$A$156:$U$166,5,FALSE)</f>
        <v>0</v>
      </c>
      <c r="F14" s="135">
        <f>VLOOKUP(R14,'[1]Sheet1'!$A$156:$U$166,6,FALSE)</f>
        <v>7205</v>
      </c>
      <c r="G14" s="199">
        <f>VLOOKUP(R14,'[1]Sheet1'!$A$156:$U$166,7,FALSE)</f>
        <v>10502</v>
      </c>
      <c r="H14" s="132">
        <f>VLOOKUP(R14,'[1]Sheet1'!$A$156:$U$166,8,FALSE)</f>
        <v>10274</v>
      </c>
      <c r="I14" s="132">
        <f>VLOOKUP(R14,'[1]Sheet1'!$A$156:$U$166,9,FALSE)</f>
        <v>1607</v>
      </c>
      <c r="J14" s="134">
        <f>VLOOKUP(R14,'[1]Sheet1'!$A$156:$U$166,10,FALSE)</f>
        <v>8</v>
      </c>
      <c r="K14" s="135">
        <f>VLOOKUP(R14,'[1]Sheet1'!$A$156:$U$166,11,FALSE)</f>
        <v>22391</v>
      </c>
      <c r="L14" s="199">
        <f>VLOOKUP(R14,'[1]Sheet1'!$A$156:$U$166,12,FALSE)</f>
        <v>3189</v>
      </c>
      <c r="M14" s="132">
        <f>VLOOKUP(R14,'[1]Sheet1'!$A$156:$U$166,13,FALSE)</f>
        <v>2650</v>
      </c>
      <c r="N14" s="132">
        <f>VLOOKUP(R14,'[1]Sheet1'!$A$156:$U$166,14,FALSE)</f>
        <v>652</v>
      </c>
      <c r="O14" s="134">
        <f>VLOOKUP(R14,'[1]Sheet1'!$A$156:$U$166,15,FALSE)</f>
        <v>1</v>
      </c>
      <c r="P14" s="135">
        <f>VLOOKUP(R14,'[1]Sheet1'!$A$156:$U$166,16,FALSE)</f>
        <v>6492</v>
      </c>
      <c r="Q14" s="135">
        <f>VLOOKUP(R14,'[1]Sheet1'!$A$156:$U$166,17,FALSE)</f>
        <v>36088</v>
      </c>
      <c r="R14" s="336" t="s">
        <v>102</v>
      </c>
    </row>
    <row r="15" spans="1:18" ht="15.75" thickBot="1">
      <c r="A15" s="225" t="s">
        <v>47</v>
      </c>
      <c r="B15" s="34">
        <f>VLOOKUP(R15,'[1]Sheet1'!$A$156:$U$166,2,FALSE)</f>
        <v>425</v>
      </c>
      <c r="C15" s="263">
        <f>VLOOKUP(R15,'[1]Sheet1'!$A$156:$U$166,3,FALSE)</f>
        <v>34</v>
      </c>
      <c r="D15" s="263">
        <f>VLOOKUP(R15,'[1]Sheet1'!$A$156:$U$166,4,FALSE)</f>
        <v>8</v>
      </c>
      <c r="E15" s="264">
        <f>VLOOKUP(R15,'[1]Sheet1'!$A$156:$U$166,5,FALSE)</f>
        <v>0</v>
      </c>
      <c r="F15" s="265">
        <f>VLOOKUP(R15,'[1]Sheet1'!$A$156:$U$166,6,FALSE)</f>
        <v>467</v>
      </c>
      <c r="G15" s="203">
        <f>VLOOKUP(R15,'[1]Sheet1'!$A$156:$U$166,7,FALSE)</f>
        <v>409</v>
      </c>
      <c r="H15" s="263">
        <f>VLOOKUP(R15,'[1]Sheet1'!$A$156:$U$166,8,FALSE)</f>
        <v>285</v>
      </c>
      <c r="I15" s="263">
        <f>VLOOKUP(R15,'[1]Sheet1'!$A$156:$U$166,9,FALSE)</f>
        <v>52</v>
      </c>
      <c r="J15" s="264">
        <f>VLOOKUP(R15,'[1]Sheet1'!$A$156:$U$166,10,FALSE)</f>
        <v>1</v>
      </c>
      <c r="K15" s="265">
        <f>VLOOKUP(R15,'[1]Sheet1'!$A$156:$U$166,11,FALSE)</f>
        <v>746</v>
      </c>
      <c r="L15" s="203">
        <f>VLOOKUP(R15,'[1]Sheet1'!$A$156:$U$166,12,FALSE)</f>
        <v>152</v>
      </c>
      <c r="M15" s="263">
        <f>VLOOKUP(R15,'[1]Sheet1'!$A$156:$U$166,13,FALSE)</f>
        <v>111</v>
      </c>
      <c r="N15" s="263">
        <f>VLOOKUP(R15,'[1]Sheet1'!$A$156:$U$166,14,FALSE)</f>
        <v>24</v>
      </c>
      <c r="O15" s="264">
        <f>VLOOKUP(R15,'[1]Sheet1'!$A$156:$U$166,15,FALSE)</f>
        <v>2</v>
      </c>
      <c r="P15" s="265">
        <f>VLOOKUP(R15,'[1]Sheet1'!$A$156:$U$166,16,FALSE)</f>
        <v>289</v>
      </c>
      <c r="Q15" s="265">
        <f>VLOOKUP(R15,'[1]Sheet1'!$A$156:$U$166,17,FALSE)</f>
        <v>1502</v>
      </c>
      <c r="R15" s="336" t="s">
        <v>103</v>
      </c>
    </row>
    <row r="16" spans="1:18" ht="15.75" thickBot="1">
      <c r="A16" s="231" t="s">
        <v>36</v>
      </c>
      <c r="B16" s="255">
        <f>VLOOKUP(R16,'[1]Sheet1'!$A$156:$U$166,2,FALSE)</f>
        <v>9169</v>
      </c>
      <c r="C16" s="266">
        <f>VLOOKUP(R16,'[1]Sheet1'!$A$156:$U$166,3,FALSE)</f>
        <v>9386</v>
      </c>
      <c r="D16" s="266">
        <f>VLOOKUP(R16,'[1]Sheet1'!$A$156:$U$166,4,FALSE)</f>
        <v>1012</v>
      </c>
      <c r="E16" s="267">
        <f>VLOOKUP(R16,'[1]Sheet1'!$A$156:$U$166,5,FALSE)</f>
        <v>4</v>
      </c>
      <c r="F16" s="153">
        <f>VLOOKUP(R16,'[1]Sheet1'!$A$156:$U$166,6,FALSE)</f>
        <v>19571</v>
      </c>
      <c r="G16" s="256">
        <f>VLOOKUP(R16,'[1]Sheet1'!$A$156:$U$166,7,FALSE)</f>
        <v>32372</v>
      </c>
      <c r="H16" s="266">
        <f>VLOOKUP(R16,'[1]Sheet1'!$A$156:$U$166,8,FALSE)</f>
        <v>37866</v>
      </c>
      <c r="I16" s="266">
        <f>VLOOKUP(R16,'[1]Sheet1'!$A$156:$U$166,9,FALSE)</f>
        <v>7109</v>
      </c>
      <c r="J16" s="267">
        <f>VLOOKUP(R16,'[1]Sheet1'!$A$156:$U$166,10,FALSE)</f>
        <v>47</v>
      </c>
      <c r="K16" s="153">
        <f>VLOOKUP(R16,'[1]Sheet1'!$A$156:$U$166,11,FALSE)</f>
        <v>77393</v>
      </c>
      <c r="L16" s="256">
        <f>VLOOKUP(R16,'[1]Sheet1'!$A$156:$U$166,12,FALSE)</f>
        <v>10857</v>
      </c>
      <c r="M16" s="266">
        <f>VLOOKUP(R16,'[1]Sheet1'!$A$156:$U$166,13,FALSE)</f>
        <v>11412</v>
      </c>
      <c r="N16" s="266">
        <f>VLOOKUP(R16,'[1]Sheet1'!$A$156:$U$166,14,FALSE)</f>
        <v>3472</v>
      </c>
      <c r="O16" s="267">
        <f>VLOOKUP(R16,'[1]Sheet1'!$A$156:$U$166,15,FALSE)</f>
        <v>30</v>
      </c>
      <c r="P16" s="153">
        <f>VLOOKUP(R16,'[1]Sheet1'!$A$156:$U$166,16,FALSE)</f>
        <v>25771</v>
      </c>
      <c r="Q16" s="153">
        <f>VLOOKUP(R16,'[1]Sheet1'!$A$156:$U$166,17,FALSE)</f>
        <v>122735</v>
      </c>
      <c r="R16" s="337" t="s">
        <v>93</v>
      </c>
    </row>
    <row r="17" spans="1:17" ht="15">
      <c r="A17" s="155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</row>
    <row r="18" spans="1:17" ht="15">
      <c r="A18" s="79" t="s">
        <v>72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80" t="s">
        <v>43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5">
      <c r="A20" s="116"/>
      <c r="B20" s="59"/>
      <c r="C20" s="268"/>
      <c r="D20" s="59"/>
      <c r="E20" s="268"/>
      <c r="F20" s="59"/>
      <c r="G20" s="268"/>
      <c r="H20" s="59"/>
      <c r="I20" s="114"/>
      <c r="J20" s="268"/>
      <c r="K20" s="59"/>
      <c r="L20" s="59"/>
      <c r="M20" s="59"/>
      <c r="N20" s="59"/>
      <c r="O20" s="59"/>
      <c r="P20" s="59"/>
      <c r="Q20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0"/>
  <sheetViews>
    <sheetView zoomScalePageLayoutView="0" workbookViewId="0" topLeftCell="A1">
      <selection activeCell="B6" sqref="B6:Q16"/>
    </sheetView>
  </sheetViews>
  <sheetFormatPr defaultColWidth="11.421875" defaultRowHeight="15"/>
  <cols>
    <col min="1" max="1" width="25.7109375" style="330" customWidth="1"/>
    <col min="2" max="17" width="11.00390625" style="330" customWidth="1"/>
    <col min="18" max="16384" width="11.421875" style="330" customWidth="1"/>
  </cols>
  <sheetData>
    <row r="1" spans="1:17" ht="24.75" customHeight="1" thickBot="1" thickTop="1">
      <c r="A1" s="376" t="s">
        <v>130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8"/>
    </row>
    <row r="2" spans="1:17" ht="24.75" customHeight="1" thickBot="1" thickTop="1">
      <c r="A2" s="412" t="s">
        <v>61</v>
      </c>
      <c r="B2" s="410" t="s">
        <v>48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412" t="s">
        <v>36</v>
      </c>
    </row>
    <row r="3" spans="1:17" ht="24.75" customHeight="1" thickBot="1">
      <c r="A3" s="473"/>
      <c r="B3" s="475" t="s">
        <v>52</v>
      </c>
      <c r="C3" s="415"/>
      <c r="D3" s="415"/>
      <c r="E3" s="415"/>
      <c r="F3" s="415"/>
      <c r="G3" s="476" t="s">
        <v>53</v>
      </c>
      <c r="H3" s="415"/>
      <c r="I3" s="415"/>
      <c r="J3" s="415"/>
      <c r="K3" s="415"/>
      <c r="L3" s="476" t="s">
        <v>54</v>
      </c>
      <c r="M3" s="415"/>
      <c r="N3" s="415"/>
      <c r="O3" s="415"/>
      <c r="P3" s="415"/>
      <c r="Q3" s="412"/>
    </row>
    <row r="4" spans="1:17" ht="24.75" customHeight="1">
      <c r="A4" s="473"/>
      <c r="B4" s="420" t="s">
        <v>37</v>
      </c>
      <c r="C4" s="420"/>
      <c r="D4" s="420"/>
      <c r="E4" s="420"/>
      <c r="F4" s="471" t="s">
        <v>36</v>
      </c>
      <c r="G4" s="420" t="s">
        <v>37</v>
      </c>
      <c r="H4" s="420"/>
      <c r="I4" s="420"/>
      <c r="J4" s="420"/>
      <c r="K4" s="471" t="s">
        <v>36</v>
      </c>
      <c r="L4" s="420" t="s">
        <v>37</v>
      </c>
      <c r="M4" s="420"/>
      <c r="N4" s="420"/>
      <c r="O4" s="420"/>
      <c r="P4" s="437" t="s">
        <v>36</v>
      </c>
      <c r="Q4" s="412"/>
    </row>
    <row r="5" spans="1:17" ht="24.75" customHeight="1" thickBot="1">
      <c r="A5" s="474"/>
      <c r="B5" s="122" t="s">
        <v>38</v>
      </c>
      <c r="C5" s="119" t="s">
        <v>39</v>
      </c>
      <c r="D5" s="119" t="s">
        <v>40</v>
      </c>
      <c r="E5" s="120" t="s">
        <v>41</v>
      </c>
      <c r="F5" s="472"/>
      <c r="G5" s="122" t="s">
        <v>38</v>
      </c>
      <c r="H5" s="119" t="s">
        <v>39</v>
      </c>
      <c r="I5" s="119" t="s">
        <v>40</v>
      </c>
      <c r="J5" s="120" t="s">
        <v>41</v>
      </c>
      <c r="K5" s="472"/>
      <c r="L5" s="122" t="s">
        <v>38</v>
      </c>
      <c r="M5" s="119" t="s">
        <v>39</v>
      </c>
      <c r="N5" s="119" t="s">
        <v>40</v>
      </c>
      <c r="O5" s="120" t="s">
        <v>41</v>
      </c>
      <c r="P5" s="373"/>
      <c r="Q5" s="413"/>
    </row>
    <row r="6" spans="1:18" ht="15">
      <c r="A6" s="219" t="s">
        <v>62</v>
      </c>
      <c r="B6" s="269">
        <f>VLOOKUP(R6,'[1]Sheet1'!$A$172:$U$182,2,FALSE)/100</f>
        <v>0.07547169811320754</v>
      </c>
      <c r="C6" s="270">
        <f>VLOOKUP(R6,'[1]Sheet1'!$A$172:$U$182,3,FALSE)/100</f>
        <v>0.088429575964202</v>
      </c>
      <c r="D6" s="270">
        <f>VLOOKUP(R6,'[1]Sheet1'!$A$172:$U$182,4,FALSE)/100</f>
        <v>0.13932806324110672</v>
      </c>
      <c r="E6" s="271">
        <f>VLOOKUP(R6,'[1]Sheet1'!$A$172:$U$182,5,FALSE)/100</f>
        <v>0.25</v>
      </c>
      <c r="F6" s="272">
        <f>VLOOKUP(R6,'[1]Sheet1'!$A$172:$U$182,6,FALSE)/100</f>
        <v>0.08502375964437175</v>
      </c>
      <c r="G6" s="269">
        <f>VLOOKUP(R6,'[1]Sheet1'!$A$172:$U$182,7,FALSE)/100</f>
        <v>0.04961077474360558</v>
      </c>
      <c r="H6" s="270">
        <f>VLOOKUP(R6,'[1]Sheet1'!$A$172:$U$182,8,FALSE)/100</f>
        <v>0.05168224792690012</v>
      </c>
      <c r="I6" s="270">
        <f>VLOOKUP(R6,'[1]Sheet1'!$A$172:$U$182,9,FALSE)/100</f>
        <v>0.09157406104937403</v>
      </c>
      <c r="J6" s="271">
        <f>VLOOKUP(R6,'[1]Sheet1'!$A$172:$U$182,10,FALSE)/100</f>
        <v>0.06382978723404255</v>
      </c>
      <c r="K6" s="272">
        <f>VLOOKUP(R6,'[1]Sheet1'!$A$172:$U$182,11,FALSE)/100</f>
        <v>0.054488132001602206</v>
      </c>
      <c r="L6" s="269">
        <f>VLOOKUP(R6,'[1]Sheet1'!$A$172:$U$182,12,FALSE)/100</f>
        <v>0.04780326056921801</v>
      </c>
      <c r="M6" s="270">
        <f>VLOOKUP(R6,'[1]Sheet1'!$A$172:$U$182,13,FALSE)/100</f>
        <v>0.0528391167192429</v>
      </c>
      <c r="N6" s="270">
        <f>VLOOKUP(R6,'[1]Sheet1'!$A$172:$U$182,14,FALSE)/100</f>
        <v>0.07603686635944701</v>
      </c>
      <c r="O6" s="271">
        <f>VLOOKUP(R6,'[1]Sheet1'!$A$172:$U$182,15,FALSE)/100</f>
        <v>0.1</v>
      </c>
      <c r="P6" s="272">
        <f>VLOOKUP(R6,'[1]Sheet1'!$A$172:$U$182,16,FALSE)/100</f>
        <v>0.05389779209188623</v>
      </c>
      <c r="Q6" s="272">
        <f>VLOOKUP(R6,'[1]Sheet1'!$A$172:$U$182,17,FALSE)/100</f>
        <v>0.0592333075324887</v>
      </c>
      <c r="R6" s="336" t="s">
        <v>94</v>
      </c>
    </row>
    <row r="7" spans="1:18" ht="15">
      <c r="A7" s="222" t="s">
        <v>63</v>
      </c>
      <c r="B7" s="273">
        <f>VLOOKUP(R7,'[1]Sheet1'!$A$172:$U$182,2,FALSE)/100</f>
        <v>0.052459373977532996</v>
      </c>
      <c r="C7" s="274">
        <f>VLOOKUP(R7,'[1]Sheet1'!$A$172:$U$182,3,FALSE)/100</f>
        <v>0.05572128702322608</v>
      </c>
      <c r="D7" s="274">
        <f>VLOOKUP(R7,'[1]Sheet1'!$A$172:$U$182,4,FALSE)/100</f>
        <v>0.08794466403162056</v>
      </c>
      <c r="E7" s="275">
        <f>VLOOKUP(R7,'[1]Sheet1'!$A$172:$U$182,5,FALSE)/100</f>
        <v>0</v>
      </c>
      <c r="F7" s="276">
        <f>VLOOKUP(R7,'[1]Sheet1'!$A$172:$U$182,6,FALSE)/100</f>
        <v>0.055847938276020644</v>
      </c>
      <c r="G7" s="273">
        <f>VLOOKUP(R7,'[1]Sheet1'!$A$172:$U$182,7,FALSE)/100</f>
        <v>0.043370814283949094</v>
      </c>
      <c r="H7" s="274">
        <f>VLOOKUP(R7,'[1]Sheet1'!$A$172:$U$182,8,FALSE)/100</f>
        <v>0.05189351925209951</v>
      </c>
      <c r="I7" s="274">
        <f>VLOOKUP(R7,'[1]Sheet1'!$A$172:$U$182,9,FALSE)/100</f>
        <v>0.07103671402447602</v>
      </c>
      <c r="J7" s="275">
        <f>VLOOKUP(R7,'[1]Sheet1'!$A$172:$U$182,10,FALSE)/100</f>
        <v>0.14893617021276595</v>
      </c>
      <c r="K7" s="276">
        <f>VLOOKUP(R7,'[1]Sheet1'!$A$172:$U$182,11,FALSE)/100</f>
        <v>0.050146654090163195</v>
      </c>
      <c r="L7" s="273">
        <f>VLOOKUP(R7,'[1]Sheet1'!$A$172:$U$182,12,FALSE)/100</f>
        <v>0.04697430229345123</v>
      </c>
      <c r="M7" s="274">
        <f>VLOOKUP(R7,'[1]Sheet1'!$A$172:$U$182,13,FALSE)/100</f>
        <v>0.050122677882930254</v>
      </c>
      <c r="N7" s="274">
        <f>VLOOKUP(R7,'[1]Sheet1'!$A$172:$U$182,14,FALSE)/100</f>
        <v>0.08006912442396313</v>
      </c>
      <c r="O7" s="275">
        <f>VLOOKUP(R7,'[1]Sheet1'!$A$172:$U$182,15,FALSE)/100</f>
        <v>0.23333333333333328</v>
      </c>
      <c r="P7" s="276">
        <f>VLOOKUP(R7,'[1]Sheet1'!$A$172:$U$182,16,FALSE)/100</f>
        <v>0.05304411935896938</v>
      </c>
      <c r="Q7" s="276">
        <f>VLOOKUP(R7,'[1]Sheet1'!$A$172:$U$182,17,FALSE)/100</f>
        <v>0.05166415447916242</v>
      </c>
      <c r="R7" s="336" t="s">
        <v>95</v>
      </c>
    </row>
    <row r="8" spans="1:18" ht="15">
      <c r="A8" s="222" t="s">
        <v>64</v>
      </c>
      <c r="B8" s="273">
        <f>VLOOKUP(R8,'[1]Sheet1'!$A$172:$U$182,2,FALSE)/100</f>
        <v>0.06336568873377688</v>
      </c>
      <c r="C8" s="274">
        <f>VLOOKUP(R8,'[1]Sheet1'!$A$172:$U$182,3,FALSE)/100</f>
        <v>0.07447261879394844</v>
      </c>
      <c r="D8" s="274">
        <f>VLOOKUP(R8,'[1]Sheet1'!$A$172:$U$182,4,FALSE)/100</f>
        <v>0.08498023715415019</v>
      </c>
      <c r="E8" s="275">
        <f>VLOOKUP(R8,'[1]Sheet1'!$A$172:$U$182,5,FALSE)/100</f>
        <v>0</v>
      </c>
      <c r="F8" s="276">
        <f>VLOOKUP(R8,'[1]Sheet1'!$A$172:$U$182,6,FALSE)/100</f>
        <v>0.06979714884267539</v>
      </c>
      <c r="G8" s="273">
        <f>VLOOKUP(R8,'[1]Sheet1'!$A$172:$U$182,7,FALSE)/100</f>
        <v>0.06097862350179167</v>
      </c>
      <c r="H8" s="274">
        <f>VLOOKUP(R8,'[1]Sheet1'!$A$172:$U$182,8,FALSE)/100</f>
        <v>0.07558231659008081</v>
      </c>
      <c r="I8" s="274">
        <f>VLOOKUP(R8,'[1]Sheet1'!$A$172:$U$182,9,FALSE)/100</f>
        <v>0.09551273034182023</v>
      </c>
      <c r="J8" s="275">
        <f>VLOOKUP(R8,'[1]Sheet1'!$A$172:$U$182,10,FALSE)/100</f>
        <v>0.21276595744680848</v>
      </c>
      <c r="K8" s="276">
        <f>VLOOKUP(R8,'[1]Sheet1'!$A$172:$U$182,11,FALSE)/100</f>
        <v>0.07138888529970411</v>
      </c>
      <c r="L8" s="273">
        <f>VLOOKUP(R8,'[1]Sheet1'!$A$172:$U$182,12,FALSE)/100</f>
        <v>0.060790273556231005</v>
      </c>
      <c r="M8" s="274">
        <f>VLOOKUP(R8,'[1]Sheet1'!$A$172:$U$182,13,FALSE)/100</f>
        <v>0.077111812127585</v>
      </c>
      <c r="N8" s="274">
        <f>VLOOKUP(R8,'[1]Sheet1'!$A$172:$U$182,14,FALSE)/100</f>
        <v>0.11088709677419355</v>
      </c>
      <c r="O8" s="275">
        <f>VLOOKUP(R8,'[1]Sheet1'!$A$172:$U$182,15,FALSE)/100</f>
        <v>0.2</v>
      </c>
      <c r="P8" s="276">
        <f>VLOOKUP(R8,'[1]Sheet1'!$A$172:$U$182,16,FALSE)/100</f>
        <v>0.07492918396647394</v>
      </c>
      <c r="Q8" s="276">
        <f>VLOOKUP(R8,'[1]Sheet1'!$A$172:$U$182,17,FALSE)/100</f>
        <v>0.07187843728357844</v>
      </c>
      <c r="R8" s="336" t="s">
        <v>96</v>
      </c>
    </row>
    <row r="9" spans="1:18" ht="15">
      <c r="A9" s="222" t="s">
        <v>65</v>
      </c>
      <c r="B9" s="273">
        <f>VLOOKUP(R9,'[1]Sheet1'!$A$172:$U$182,2,FALSE)/100</f>
        <v>0.09128585450976115</v>
      </c>
      <c r="C9" s="274">
        <f>VLOOKUP(R9,'[1]Sheet1'!$A$172:$U$182,3,FALSE)/100</f>
        <v>0.10473044960579588</v>
      </c>
      <c r="D9" s="274">
        <f>VLOOKUP(R9,'[1]Sheet1'!$A$172:$U$182,4,FALSE)/100</f>
        <v>0.13932806324110672</v>
      </c>
      <c r="E9" s="275">
        <f>VLOOKUP(R9,'[1]Sheet1'!$A$172:$U$182,5,FALSE)/100</f>
        <v>0.25</v>
      </c>
      <c r="F9" s="276">
        <f>VLOOKUP(R9,'[1]Sheet1'!$A$172:$U$182,6,FALSE)/100</f>
        <v>0.10025037044606816</v>
      </c>
      <c r="G9" s="273">
        <f>VLOOKUP(R9,'[1]Sheet1'!$A$172:$U$182,7,FALSE)/100</f>
        <v>0.1057395279871494</v>
      </c>
      <c r="H9" s="274">
        <f>VLOOKUP(R9,'[1]Sheet1'!$A$172:$U$182,8,FALSE)/100</f>
        <v>0.13259916547826547</v>
      </c>
      <c r="I9" s="274">
        <f>VLOOKUP(R9,'[1]Sheet1'!$A$172:$U$182,9,FALSE)/100</f>
        <v>0.14277676185117458</v>
      </c>
      <c r="J9" s="275">
        <f>VLOOKUP(R9,'[1]Sheet1'!$A$172:$U$182,10,FALSE)/100</f>
        <v>0.14893617021276595</v>
      </c>
      <c r="K9" s="276">
        <f>VLOOKUP(R9,'[1]Sheet1'!$A$172:$U$182,11,FALSE)/100</f>
        <v>0.12231080330262428</v>
      </c>
      <c r="L9" s="273">
        <f>VLOOKUP(R9,'[1]Sheet1'!$A$172:$U$182,12,FALSE)/100</f>
        <v>0.1230542507138252</v>
      </c>
      <c r="M9" s="274">
        <f>VLOOKUP(R9,'[1]Sheet1'!$A$172:$U$182,13,FALSE)/100</f>
        <v>0.14072905713284262</v>
      </c>
      <c r="N9" s="274">
        <f>VLOOKUP(R9,'[1]Sheet1'!$A$172:$U$182,14,FALSE)/100</f>
        <v>0.15380184331797234</v>
      </c>
      <c r="O9" s="275">
        <f>VLOOKUP(R9,'[1]Sheet1'!$A$172:$U$182,15,FALSE)/100</f>
        <v>0.2</v>
      </c>
      <c r="P9" s="276">
        <f>VLOOKUP(R9,'[1]Sheet1'!$A$172:$U$182,16,FALSE)/100</f>
        <v>0.13511311163711148</v>
      </c>
      <c r="Q9" s="276">
        <f>VLOOKUP(R9,'[1]Sheet1'!$A$172:$U$182,17,FALSE)/100</f>
        <v>0.12148124007006965</v>
      </c>
      <c r="R9" s="336" t="s">
        <v>97</v>
      </c>
    </row>
    <row r="10" spans="1:18" ht="15">
      <c r="A10" s="222" t="s">
        <v>66</v>
      </c>
      <c r="B10" s="273">
        <f>VLOOKUP(R10,'[1]Sheet1'!$A$172:$U$182,2,FALSE)/100</f>
        <v>0.06031192060202858</v>
      </c>
      <c r="C10" s="274">
        <f>VLOOKUP(R10,'[1]Sheet1'!$A$172:$U$182,3,FALSE)/100</f>
        <v>0.07319411890049009</v>
      </c>
      <c r="D10" s="274">
        <f>VLOOKUP(R10,'[1]Sheet1'!$A$172:$U$182,4,FALSE)/100</f>
        <v>0.07312252964426878</v>
      </c>
      <c r="E10" s="275">
        <f>VLOOKUP(R10,'[1]Sheet1'!$A$172:$U$182,5,FALSE)/100</f>
        <v>0.5</v>
      </c>
      <c r="F10" s="276">
        <f>VLOOKUP(R10,'[1]Sheet1'!$A$172:$U$182,6,FALSE)/100</f>
        <v>0.0672423483725921</v>
      </c>
      <c r="G10" s="273">
        <f>VLOOKUP(R10,'[1]Sheet1'!$A$172:$U$182,7,FALSE)/100</f>
        <v>0.08652539231434574</v>
      </c>
      <c r="H10" s="274">
        <f>VLOOKUP(R10,'[1]Sheet1'!$A$172:$U$182,8,FALSE)/100</f>
        <v>0.10402471874504833</v>
      </c>
      <c r="I10" s="274">
        <f>VLOOKUP(R10,'[1]Sheet1'!$A$172:$U$182,9,FALSE)/100</f>
        <v>0.09959206639471092</v>
      </c>
      <c r="J10" s="275">
        <f>VLOOKUP(R10,'[1]Sheet1'!$A$172:$U$182,10,FALSE)/100</f>
        <v>0.02127659574468085</v>
      </c>
      <c r="K10" s="276">
        <f>VLOOKUP(R10,'[1]Sheet1'!$A$172:$U$182,11,FALSE)/100</f>
        <v>0.09624901476877752</v>
      </c>
      <c r="L10" s="273">
        <f>VLOOKUP(R10,'[1]Sheet1'!$A$172:$U$182,12,FALSE)/100</f>
        <v>0.08952749378281294</v>
      </c>
      <c r="M10" s="274">
        <f>VLOOKUP(R10,'[1]Sheet1'!$A$172:$U$182,13,FALSE)/100</f>
        <v>0.11102348405187522</v>
      </c>
      <c r="N10" s="274">
        <f>VLOOKUP(R10,'[1]Sheet1'!$A$172:$U$182,14,FALSE)/100</f>
        <v>0.10887096774193548</v>
      </c>
      <c r="O10" s="275">
        <f>VLOOKUP(R10,'[1]Sheet1'!$A$172:$U$182,15,FALSE)/100</f>
        <v>0.03333333333333334</v>
      </c>
      <c r="P10" s="276">
        <f>VLOOKUP(R10,'[1]Sheet1'!$A$172:$U$182,16,FALSE)/100</f>
        <v>0.1015870552171045</v>
      </c>
      <c r="Q10" s="276">
        <f>VLOOKUP(R10,'[1]Sheet1'!$A$172:$U$182,17,FALSE)/100</f>
        <v>0.09274453089990631</v>
      </c>
      <c r="R10" s="336" t="s">
        <v>98</v>
      </c>
    </row>
    <row r="11" spans="1:18" ht="15">
      <c r="A11" s="222" t="s">
        <v>67</v>
      </c>
      <c r="B11" s="273">
        <f>VLOOKUP(R11,'[1]Sheet1'!$A$172:$U$182,2,FALSE)/100</f>
        <v>0.07579888755589487</v>
      </c>
      <c r="C11" s="274">
        <f>VLOOKUP(R11,'[1]Sheet1'!$A$172:$U$182,3,FALSE)/100</f>
        <v>0.06829320264223311</v>
      </c>
      <c r="D11" s="274">
        <f>VLOOKUP(R11,'[1]Sheet1'!$A$172:$U$182,4,FALSE)/100</f>
        <v>0.05928853754940711</v>
      </c>
      <c r="E11" s="275">
        <f>VLOOKUP(R11,'[1]Sheet1'!$A$172:$U$182,5,FALSE)/100</f>
        <v>0</v>
      </c>
      <c r="F11" s="276">
        <f>VLOOKUP(R11,'[1]Sheet1'!$A$172:$U$182,6,FALSE)/100</f>
        <v>0.07133002912472537</v>
      </c>
      <c r="G11" s="273">
        <f>VLOOKUP(R11,'[1]Sheet1'!$A$172:$U$182,7,FALSE)/100</f>
        <v>0.09520573334980847</v>
      </c>
      <c r="H11" s="274">
        <f>VLOOKUP(R11,'[1]Sheet1'!$A$172:$U$182,8,FALSE)/100</f>
        <v>0.10241377489040299</v>
      </c>
      <c r="I11" s="274">
        <f>VLOOKUP(R11,'[1]Sheet1'!$A$172:$U$182,9,FALSE)/100</f>
        <v>0.08636939091292728</v>
      </c>
      <c r="J11" s="275">
        <f>VLOOKUP(R11,'[1]Sheet1'!$A$172:$U$182,10,FALSE)/100</f>
        <v>0.1276595744680851</v>
      </c>
      <c r="K11" s="276">
        <f>VLOOKUP(R11,'[1]Sheet1'!$A$172:$U$182,11,FALSE)/100</f>
        <v>0.09794167431163026</v>
      </c>
      <c r="L11" s="273">
        <f>VLOOKUP(R11,'[1]Sheet1'!$A$172:$U$182,12,FALSE)/100</f>
        <v>0.0981855024408216</v>
      </c>
      <c r="M11" s="274">
        <f>VLOOKUP(R11,'[1]Sheet1'!$A$172:$U$182,13,FALSE)/100</f>
        <v>0.10988433228180862</v>
      </c>
      <c r="N11" s="274">
        <f>VLOOKUP(R11,'[1]Sheet1'!$A$172:$U$182,14,FALSE)/100</f>
        <v>0.09648617511520738</v>
      </c>
      <c r="O11" s="275">
        <f>VLOOKUP(R11,'[1]Sheet1'!$A$172:$U$182,15,FALSE)/100</f>
        <v>0.03333333333333334</v>
      </c>
      <c r="P11" s="276">
        <f>VLOOKUP(R11,'[1]Sheet1'!$A$172:$U$182,16,FALSE)/100</f>
        <v>0.10306158084668814</v>
      </c>
      <c r="Q11" s="276">
        <f>VLOOKUP(R11,'[1]Sheet1'!$A$172:$U$182,17,FALSE)/100</f>
        <v>0.09477329205198191</v>
      </c>
      <c r="R11" s="336" t="s">
        <v>99</v>
      </c>
    </row>
    <row r="12" spans="1:18" ht="15">
      <c r="A12" s="222" t="s">
        <v>68</v>
      </c>
      <c r="B12" s="273">
        <f>VLOOKUP(R12,'[1]Sheet1'!$A$172:$U$182,2,FALSE)/100</f>
        <v>0.09553931726469626</v>
      </c>
      <c r="C12" s="274">
        <f>VLOOKUP(R12,'[1]Sheet1'!$A$172:$U$182,3,FALSE)/100</f>
        <v>0.09428936714255273</v>
      </c>
      <c r="D12" s="274">
        <f>VLOOKUP(R12,'[1]Sheet1'!$A$172:$U$182,4,FALSE)/100</f>
        <v>0.07806324110671935</v>
      </c>
      <c r="E12" s="275">
        <f>VLOOKUP(R12,'[1]Sheet1'!$A$172:$U$182,5,FALSE)/100</f>
        <v>0</v>
      </c>
      <c r="F12" s="276">
        <f>VLOOKUP(R12,'[1]Sheet1'!$A$172:$U$182,6,FALSE)/100</f>
        <v>0.09401665729906494</v>
      </c>
      <c r="G12" s="273">
        <f>VLOOKUP(R12,'[1]Sheet1'!$A$172:$U$182,7,FALSE)/100</f>
        <v>0.13107006054615103</v>
      </c>
      <c r="H12" s="274">
        <f>VLOOKUP(R12,'[1]Sheet1'!$A$172:$U$182,8,FALSE)/100</f>
        <v>0.12660434162573284</v>
      </c>
      <c r="I12" s="274">
        <f>VLOOKUP(R12,'[1]Sheet1'!$A$172:$U$182,9,FALSE)/100</f>
        <v>0.11042340694893797</v>
      </c>
      <c r="J12" s="275">
        <f>VLOOKUP(R12,'[1]Sheet1'!$A$172:$U$182,10,FALSE)/100</f>
        <v>0.02127659574468085</v>
      </c>
      <c r="K12" s="276">
        <f>VLOOKUP(R12,'[1]Sheet1'!$A$172:$U$182,11,FALSE)/100</f>
        <v>0.12692362358352827</v>
      </c>
      <c r="L12" s="273">
        <f>VLOOKUP(R12,'[1]Sheet1'!$A$172:$U$182,12,FALSE)/100</f>
        <v>0.13152804642166344</v>
      </c>
      <c r="M12" s="274">
        <f>VLOOKUP(R12,'[1]Sheet1'!$A$172:$U$182,13,FALSE)/100</f>
        <v>0.13389414651244305</v>
      </c>
      <c r="N12" s="274">
        <f>VLOOKUP(R12,'[1]Sheet1'!$A$172:$U$182,14,FALSE)/100</f>
        <v>0.10887096774193548</v>
      </c>
      <c r="O12" s="275">
        <f>VLOOKUP(R12,'[1]Sheet1'!$A$172:$U$182,15,FALSE)/100</f>
        <v>0.1</v>
      </c>
      <c r="P12" s="276">
        <f>VLOOKUP(R12,'[1]Sheet1'!$A$172:$U$182,16,FALSE)/100</f>
        <v>0.12948663226106863</v>
      </c>
      <c r="Q12" s="276">
        <f>VLOOKUP(R12,'[1]Sheet1'!$A$172:$U$182,17,FALSE)/100</f>
        <v>0.1222145272334705</v>
      </c>
      <c r="R12" s="336" t="s">
        <v>100</v>
      </c>
    </row>
    <row r="13" spans="1:18" ht="15">
      <c r="A13" s="222" t="s">
        <v>69</v>
      </c>
      <c r="B13" s="273">
        <f>VLOOKUP(R13,'[1]Sheet1'!$A$172:$U$182,2,FALSE)/100</f>
        <v>0.06685570945577489</v>
      </c>
      <c r="C13" s="274">
        <f>VLOOKUP(R13,'[1]Sheet1'!$A$172:$U$182,3,FALSE)/100</f>
        <v>0.0642446196462817</v>
      </c>
      <c r="D13" s="274">
        <f>VLOOKUP(R13,'[1]Sheet1'!$A$172:$U$182,4,FALSE)/100</f>
        <v>0.045454545454545456</v>
      </c>
      <c r="E13" s="275">
        <f>VLOOKUP(R13,'[1]Sheet1'!$A$172:$U$182,5,FALSE)/100</f>
        <v>0</v>
      </c>
      <c r="F13" s="276">
        <f>VLOOKUP(R13,'[1]Sheet1'!$A$172:$U$182,6,FALSE)/100</f>
        <v>0.06448316386490215</v>
      </c>
      <c r="G13" s="273">
        <f>VLOOKUP(R13,'[1]Sheet1'!$A$172:$U$182,7,FALSE)/100</f>
        <v>0.09044853577165451</v>
      </c>
      <c r="H13" s="274">
        <f>VLOOKUP(R13,'[1]Sheet1'!$A$172:$U$182,8,FALSE)/100</f>
        <v>0.0763481751439286</v>
      </c>
      <c r="I13" s="274">
        <f>VLOOKUP(R13,'[1]Sheet1'!$A$172:$U$182,9,FALSE)/100</f>
        <v>0.06934871289914193</v>
      </c>
      <c r="J13" s="275">
        <f>VLOOKUP(R13,'[1]Sheet1'!$A$172:$U$182,10,FALSE)/100</f>
        <v>0.06382978723404255</v>
      </c>
      <c r="K13" s="276">
        <f>VLOOKUP(R13,'[1]Sheet1'!$A$172:$U$182,11,FALSE)/100</f>
        <v>0.08159652681767085</v>
      </c>
      <c r="L13" s="273">
        <f>VLOOKUP(R13,'[1]Sheet1'!$A$172:$U$182,12,FALSE)/100</f>
        <v>0.09440913696232846</v>
      </c>
      <c r="M13" s="274">
        <f>VLOOKUP(R13,'[1]Sheet1'!$A$172:$U$182,13,FALSE)/100</f>
        <v>0.08245706274097442</v>
      </c>
      <c r="N13" s="274">
        <f>VLOOKUP(R13,'[1]Sheet1'!$A$172:$U$182,14,FALSE)/100</f>
        <v>0.07027649769585254</v>
      </c>
      <c r="O13" s="275">
        <f>VLOOKUP(R13,'[1]Sheet1'!$A$172:$U$182,15,FALSE)/100</f>
        <v>0</v>
      </c>
      <c r="P13" s="276">
        <f>VLOOKUP(R13,'[1]Sheet1'!$A$172:$U$182,16,FALSE)/100</f>
        <v>0.0857553063521012</v>
      </c>
      <c r="Q13" s="276">
        <f>VLOOKUP(R13,'[1]Sheet1'!$A$172:$U$182,17,FALSE)/100</f>
        <v>0.07974090520226504</v>
      </c>
      <c r="R13" s="336" t="s">
        <v>101</v>
      </c>
    </row>
    <row r="14" spans="1:18" ht="15">
      <c r="A14" s="222" t="s">
        <v>70</v>
      </c>
      <c r="B14" s="273">
        <f>VLOOKUP(R14,'[1]Sheet1'!$A$172:$U$182,2,FALSE)/100</f>
        <v>0.3725597120732904</v>
      </c>
      <c r="C14" s="274">
        <f>VLOOKUP(R14,'[1]Sheet1'!$A$172:$U$182,3,FALSE)/100</f>
        <v>0.37300234391647136</v>
      </c>
      <c r="D14" s="274">
        <f>VLOOKUP(R14,'[1]Sheet1'!$A$172:$U$182,4,FALSE)/100</f>
        <v>0.28458498023715423</v>
      </c>
      <c r="E14" s="275">
        <f>VLOOKUP(R14,'[1]Sheet1'!$A$172:$U$182,5,FALSE)/100</f>
        <v>0</v>
      </c>
      <c r="F14" s="276">
        <f>VLOOKUP(R14,'[1]Sheet1'!$A$172:$U$182,6,FALSE)/100</f>
        <v>0.3681467477390016</v>
      </c>
      <c r="G14" s="273">
        <f>VLOOKUP(R14,'[1]Sheet1'!$A$172:$U$182,7,FALSE)/100</f>
        <v>0.3244161621154083</v>
      </c>
      <c r="H14" s="274">
        <f>VLOOKUP(R14,'[1]Sheet1'!$A$172:$U$182,8,FALSE)/100</f>
        <v>0.2713251993873131</v>
      </c>
      <c r="I14" s="274">
        <f>VLOOKUP(R14,'[1]Sheet1'!$A$172:$U$182,9,FALSE)/100</f>
        <v>0.22605148403432268</v>
      </c>
      <c r="J14" s="275">
        <f>VLOOKUP(R14,'[1]Sheet1'!$A$172:$U$182,10,FALSE)/100</f>
        <v>0.1702127659574468</v>
      </c>
      <c r="K14" s="276">
        <f>VLOOKUP(R14,'[1]Sheet1'!$A$172:$U$182,11,FALSE)/100</f>
        <v>0.28931557117568774</v>
      </c>
      <c r="L14" s="273">
        <f>VLOOKUP(R14,'[1]Sheet1'!$A$172:$U$182,12,FALSE)/100</f>
        <v>0.29372754904669796</v>
      </c>
      <c r="M14" s="274">
        <f>VLOOKUP(R14,'[1]Sheet1'!$A$172:$U$182,13,FALSE)/100</f>
        <v>0.23221170697511392</v>
      </c>
      <c r="N14" s="274">
        <f>VLOOKUP(R14,'[1]Sheet1'!$A$172:$U$182,14,FALSE)/100</f>
        <v>0.18778801843317972</v>
      </c>
      <c r="O14" s="275">
        <f>VLOOKUP(R14,'[1]Sheet1'!$A$172:$U$182,15,FALSE)/100</f>
        <v>0.03333333333333334</v>
      </c>
      <c r="P14" s="276">
        <f>VLOOKUP(R14,'[1]Sheet1'!$A$172:$U$182,16,FALSE)/100</f>
        <v>0.2519110628225525</v>
      </c>
      <c r="Q14" s="276">
        <f>VLOOKUP(R14,'[1]Sheet1'!$A$172:$U$182,17,FALSE)/100</f>
        <v>0.2940318572534322</v>
      </c>
      <c r="R14" s="336" t="s">
        <v>102</v>
      </c>
    </row>
    <row r="15" spans="1:18" ht="15.75" thickBot="1">
      <c r="A15" s="225" t="s">
        <v>47</v>
      </c>
      <c r="B15" s="277">
        <f>VLOOKUP(R15,'[1]Sheet1'!$A$172:$U$182,2,FALSE)/100</f>
        <v>0.04635183771403643</v>
      </c>
      <c r="C15" s="278">
        <f>VLOOKUP(R15,'[1]Sheet1'!$A$172:$U$182,3,FALSE)/100</f>
        <v>0.003622416364798637</v>
      </c>
      <c r="D15" s="278">
        <f>VLOOKUP(R15,'[1]Sheet1'!$A$172:$U$182,4,FALSE)/100</f>
        <v>0.007905138339920948</v>
      </c>
      <c r="E15" s="279">
        <f>VLOOKUP(R15,'[1]Sheet1'!$A$172:$U$182,5,FALSE)/100</f>
        <v>0</v>
      </c>
      <c r="F15" s="280">
        <f>VLOOKUP(R15,'[1]Sheet1'!$A$172:$U$182,6,FALSE)/100</f>
        <v>0.023861836390577897</v>
      </c>
      <c r="G15" s="277">
        <f>VLOOKUP(R15,'[1]Sheet1'!$A$172:$U$182,7,FALSE)/100</f>
        <v>0.012634375386136164</v>
      </c>
      <c r="H15" s="278">
        <f>VLOOKUP(R15,'[1]Sheet1'!$A$172:$U$182,8,FALSE)/100</f>
        <v>0.007526540960228174</v>
      </c>
      <c r="I15" s="278">
        <f>VLOOKUP(R15,'[1]Sheet1'!$A$172:$U$182,9,FALSE)/100</f>
        <v>0.007314671543114362</v>
      </c>
      <c r="J15" s="279">
        <f>VLOOKUP(R15,'[1]Sheet1'!$A$172:$U$182,10,FALSE)/100</f>
        <v>0.02127659574468085</v>
      </c>
      <c r="K15" s="280">
        <f>VLOOKUP(R15,'[1]Sheet1'!$A$172:$U$182,11,FALSE)/100</f>
        <v>0.00963911464861163</v>
      </c>
      <c r="L15" s="277">
        <f>VLOOKUP(R15,'[1]Sheet1'!$A$172:$U$182,12,FALSE)/100</f>
        <v>0.01400018421295017</v>
      </c>
      <c r="M15" s="278">
        <f>VLOOKUP(R15,'[1]Sheet1'!$A$172:$U$182,13,FALSE)/100</f>
        <v>0.009726603575184017</v>
      </c>
      <c r="N15" s="278">
        <f>VLOOKUP(R15,'[1]Sheet1'!$A$172:$U$182,14,FALSE)/100</f>
        <v>0.0069124423963133645</v>
      </c>
      <c r="O15" s="279">
        <f>VLOOKUP(R15,'[1]Sheet1'!$A$172:$U$182,15,FALSE)/100</f>
        <v>0.06666666666666668</v>
      </c>
      <c r="P15" s="280">
        <f>VLOOKUP(R15,'[1]Sheet1'!$A$172:$U$182,16,FALSE)/100</f>
        <v>0.011214155446044004</v>
      </c>
      <c r="Q15" s="280">
        <f>VLOOKUP(R15,'[1]Sheet1'!$A$172:$U$182,17,FALSE)/100</f>
        <v>0.012237747993644845</v>
      </c>
      <c r="R15" s="336" t="s">
        <v>103</v>
      </c>
    </row>
    <row r="16" spans="1:18" ht="15.75" thickBot="1">
      <c r="A16" s="239" t="s">
        <v>36</v>
      </c>
      <c r="B16" s="281">
        <f>VLOOKUP(R16,'[1]Sheet1'!$A$172:$U$182,2,FALSE)/100</f>
        <v>1</v>
      </c>
      <c r="C16" s="282">
        <f>VLOOKUP(R16,'[1]Sheet1'!$A$172:$U$182,3,FALSE)/100</f>
        <v>1</v>
      </c>
      <c r="D16" s="282">
        <f>VLOOKUP(R16,'[1]Sheet1'!$A$172:$U$182,4,FALSE)/100</f>
        <v>1</v>
      </c>
      <c r="E16" s="258">
        <f>VLOOKUP(R16,'[1]Sheet1'!$A$172:$U$182,5,FALSE)/100</f>
        <v>1</v>
      </c>
      <c r="F16" s="283">
        <f>VLOOKUP(R16,'[1]Sheet1'!$A$172:$U$182,6,FALSE)/100</f>
        <v>1</v>
      </c>
      <c r="G16" s="281">
        <f>VLOOKUP(R16,'[1]Sheet1'!$A$172:$U$182,7,FALSE)/100</f>
        <v>1</v>
      </c>
      <c r="H16" s="282">
        <f>VLOOKUP(R16,'[1]Sheet1'!$A$172:$U$182,8,FALSE)/100</f>
        <v>1</v>
      </c>
      <c r="I16" s="282">
        <f>VLOOKUP(R16,'[1]Sheet1'!$A$172:$U$182,9,FALSE)/100</f>
        <v>1</v>
      </c>
      <c r="J16" s="258">
        <f>VLOOKUP(R16,'[1]Sheet1'!$A$172:$U$182,10,FALSE)/100</f>
        <v>1</v>
      </c>
      <c r="K16" s="283">
        <f>VLOOKUP(R16,'[1]Sheet1'!$A$172:$U$182,11,FALSE)/100</f>
        <v>1</v>
      </c>
      <c r="L16" s="281">
        <f>VLOOKUP(R16,'[1]Sheet1'!$A$172:$U$182,12,FALSE)/100</f>
        <v>1</v>
      </c>
      <c r="M16" s="282">
        <f>VLOOKUP(R16,'[1]Sheet1'!$A$172:$U$182,13,FALSE)/100</f>
        <v>1</v>
      </c>
      <c r="N16" s="282">
        <f>VLOOKUP(R16,'[1]Sheet1'!$A$172:$U$182,14,FALSE)/100</f>
        <v>1</v>
      </c>
      <c r="O16" s="258">
        <f>VLOOKUP(R16,'[1]Sheet1'!$A$172:$U$182,15,FALSE)/100</f>
        <v>1</v>
      </c>
      <c r="P16" s="283">
        <f>VLOOKUP(R16,'[1]Sheet1'!$A$172:$U$182,16,FALSE)/100</f>
        <v>1</v>
      </c>
      <c r="Q16" s="283">
        <f>VLOOKUP(R16,'[1]Sheet1'!$A$172:$U$182,17,FALSE)/100</f>
        <v>1</v>
      </c>
      <c r="R16" s="337" t="s">
        <v>93</v>
      </c>
    </row>
    <row r="17" spans="1:17" ht="15">
      <c r="A17" s="155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</row>
    <row r="18" spans="1:17" ht="15">
      <c r="A18" s="79" t="s">
        <v>42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ht="15">
      <c r="A19" s="80" t="s">
        <v>43</v>
      </c>
      <c r="B19" s="59"/>
      <c r="C19" s="59"/>
      <c r="D19" s="59"/>
      <c r="E19" s="59"/>
      <c r="F19" s="114"/>
      <c r="G19" s="59"/>
      <c r="H19" s="59"/>
      <c r="I19" s="59"/>
      <c r="J19" s="59"/>
      <c r="K19" s="114"/>
      <c r="L19" s="59"/>
      <c r="M19" s="59"/>
      <c r="N19" s="59"/>
      <c r="O19" s="59"/>
      <c r="P19" s="114"/>
      <c r="Q19" s="59"/>
    </row>
    <row r="20" spans="1:17" ht="15">
      <c r="A20" s="116"/>
      <c r="B20" s="59"/>
      <c r="C20" s="268"/>
      <c r="D20" s="59"/>
      <c r="E20" s="268"/>
      <c r="F20" s="114"/>
      <c r="G20" s="268"/>
      <c r="H20" s="59"/>
      <c r="I20" s="114"/>
      <c r="J20" s="268"/>
      <c r="K20" s="114"/>
      <c r="L20" s="59"/>
      <c r="M20" s="59"/>
      <c r="N20" s="59"/>
      <c r="O20" s="59"/>
      <c r="P20" s="114"/>
      <c r="Q20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22"/>
  <sheetViews>
    <sheetView zoomScalePageLayoutView="0" workbookViewId="0" topLeftCell="C1">
      <selection activeCell="B7" sqref="B7:X17"/>
    </sheetView>
  </sheetViews>
  <sheetFormatPr defaultColWidth="11.421875" defaultRowHeight="15"/>
  <cols>
    <col min="1" max="1" width="25.7109375" style="330" customWidth="1"/>
    <col min="2" max="24" width="10.7109375" style="330" customWidth="1"/>
    <col min="25" max="16384" width="11.421875" style="330" customWidth="1"/>
  </cols>
  <sheetData>
    <row r="1" spans="1:24" ht="24.75" customHeight="1" thickBot="1" thickTop="1">
      <c r="A1" s="376" t="s">
        <v>131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</row>
    <row r="2" spans="1:24" ht="24.75" customHeight="1" thickBot="1" thickTop="1">
      <c r="A2" s="370" t="s">
        <v>61</v>
      </c>
      <c r="B2" s="410" t="s">
        <v>56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429"/>
      <c r="W2" s="381" t="s">
        <v>36</v>
      </c>
      <c r="X2" s="367"/>
    </row>
    <row r="3" spans="1:24" ht="24.75" customHeight="1" thickBot="1">
      <c r="A3" s="477"/>
      <c r="B3" s="476" t="s">
        <v>57</v>
      </c>
      <c r="C3" s="475"/>
      <c r="D3" s="475"/>
      <c r="E3" s="475"/>
      <c r="F3" s="475"/>
      <c r="G3" s="475"/>
      <c r="H3" s="475"/>
      <c r="I3" s="475"/>
      <c r="J3" s="475"/>
      <c r="K3" s="478"/>
      <c r="L3" s="476" t="s">
        <v>58</v>
      </c>
      <c r="M3" s="475"/>
      <c r="N3" s="475"/>
      <c r="O3" s="475"/>
      <c r="P3" s="475"/>
      <c r="Q3" s="475"/>
      <c r="R3" s="475"/>
      <c r="S3" s="475"/>
      <c r="T3" s="371"/>
      <c r="U3" s="371"/>
      <c r="V3" s="412" t="s">
        <v>47</v>
      </c>
      <c r="W3" s="381"/>
      <c r="X3" s="367"/>
    </row>
    <row r="4" spans="1:24" ht="24.75" customHeight="1" thickBot="1">
      <c r="A4" s="477"/>
      <c r="B4" s="479" t="s">
        <v>59</v>
      </c>
      <c r="C4" s="468"/>
      <c r="D4" s="468"/>
      <c r="E4" s="468"/>
      <c r="F4" s="468"/>
      <c r="G4" s="468"/>
      <c r="H4" s="468"/>
      <c r="I4" s="469"/>
      <c r="J4" s="437" t="s">
        <v>36</v>
      </c>
      <c r="K4" s="480"/>
      <c r="L4" s="479" t="s">
        <v>37</v>
      </c>
      <c r="M4" s="468"/>
      <c r="N4" s="468"/>
      <c r="O4" s="468"/>
      <c r="P4" s="468"/>
      <c r="Q4" s="468"/>
      <c r="R4" s="468"/>
      <c r="S4" s="468"/>
      <c r="T4" s="356" t="s">
        <v>36</v>
      </c>
      <c r="U4" s="481"/>
      <c r="V4" s="412"/>
      <c r="W4" s="381"/>
      <c r="X4" s="367"/>
    </row>
    <row r="5" spans="1:24" ht="24.75" customHeight="1">
      <c r="A5" s="370"/>
      <c r="B5" s="374" t="s">
        <v>38</v>
      </c>
      <c r="C5" s="375"/>
      <c r="D5" s="374" t="s">
        <v>39</v>
      </c>
      <c r="E5" s="482"/>
      <c r="F5" s="374" t="s">
        <v>40</v>
      </c>
      <c r="G5" s="375"/>
      <c r="H5" s="374" t="s">
        <v>41</v>
      </c>
      <c r="I5" s="375"/>
      <c r="J5" s="467"/>
      <c r="K5" s="467"/>
      <c r="L5" s="374" t="s">
        <v>38</v>
      </c>
      <c r="M5" s="375"/>
      <c r="N5" s="374" t="s">
        <v>39</v>
      </c>
      <c r="O5" s="482"/>
      <c r="P5" s="374" t="s">
        <v>40</v>
      </c>
      <c r="Q5" s="375"/>
      <c r="R5" s="374" t="s">
        <v>41</v>
      </c>
      <c r="S5" s="375"/>
      <c r="T5" s="467"/>
      <c r="U5" s="467"/>
      <c r="V5" s="412"/>
      <c r="W5" s="381"/>
      <c r="X5" s="367"/>
    </row>
    <row r="6" spans="1:24" ht="24.75" customHeight="1" thickBot="1">
      <c r="A6" s="417"/>
      <c r="B6" s="9" t="s">
        <v>20</v>
      </c>
      <c r="C6" s="8" t="s">
        <v>21</v>
      </c>
      <c r="D6" s="61" t="s">
        <v>20</v>
      </c>
      <c r="E6" s="284" t="s">
        <v>21</v>
      </c>
      <c r="F6" s="9" t="s">
        <v>20</v>
      </c>
      <c r="G6" s="8" t="s">
        <v>21</v>
      </c>
      <c r="H6" s="61" t="s">
        <v>20</v>
      </c>
      <c r="I6" s="62" t="s">
        <v>21</v>
      </c>
      <c r="J6" s="122" t="s">
        <v>20</v>
      </c>
      <c r="K6" s="284" t="s">
        <v>21</v>
      </c>
      <c r="L6" s="9" t="s">
        <v>20</v>
      </c>
      <c r="M6" s="8" t="s">
        <v>21</v>
      </c>
      <c r="N6" s="61" t="s">
        <v>20</v>
      </c>
      <c r="O6" s="284" t="s">
        <v>21</v>
      </c>
      <c r="P6" s="9" t="s">
        <v>20</v>
      </c>
      <c r="Q6" s="8" t="s">
        <v>21</v>
      </c>
      <c r="R6" s="6" t="s">
        <v>20</v>
      </c>
      <c r="S6" s="33" t="s">
        <v>21</v>
      </c>
      <c r="T6" s="122" t="s">
        <v>20</v>
      </c>
      <c r="U6" s="62" t="s">
        <v>21</v>
      </c>
      <c r="V6" s="188" t="s">
        <v>20</v>
      </c>
      <c r="W6" s="7" t="s">
        <v>20</v>
      </c>
      <c r="X6" s="8" t="s">
        <v>21</v>
      </c>
    </row>
    <row r="7" spans="1:25" ht="15">
      <c r="A7" s="219" t="s">
        <v>62</v>
      </c>
      <c r="B7" s="45">
        <f>VLOOKUP(Y7,'[1]Sheet1'!$A$188:$AK$198,20,FALSE)</f>
        <v>2220</v>
      </c>
      <c r="C7" s="220">
        <f>VLOOKUP(Y7,'[1]Sheet1'!$A$188:$AK$198,21,FALSE)/100</f>
        <v>0.06952491309385864</v>
      </c>
      <c r="D7" s="45">
        <f>VLOOKUP(Y7,'[1]Sheet1'!$A$188:$AK$198,22,FALSE)</f>
        <v>3001</v>
      </c>
      <c r="E7" s="43">
        <f>VLOOKUP(Y7,'[1]Sheet1'!$A$188:$AK$198,23,FALSE)/100</f>
        <v>0.0651937782412235</v>
      </c>
      <c r="F7" s="238">
        <f>VLOOKUP(Y7,'[1]Sheet1'!$A$188:$AK$198,24,FALSE)</f>
        <v>897</v>
      </c>
      <c r="G7" s="220">
        <f>VLOOKUP(Y7,'[1]Sheet1'!$A$188:$AK$198,25,FALSE)/100</f>
        <v>0.09805421950153038</v>
      </c>
      <c r="H7" s="45">
        <f>VLOOKUP(Y7,'[1]Sheet1'!$A$188:$AK$198,26,FALSE)</f>
        <v>7</v>
      </c>
      <c r="I7" s="43">
        <f>VLOOKUP(Y7,'[1]Sheet1'!$A$188:$AK$198,27,FALSE)/100</f>
        <v>0.09210526315789473</v>
      </c>
      <c r="J7" s="238">
        <f>VLOOKUP(Y7,'[1]Sheet1'!$A$188:$AK$198,28,FALSE)</f>
        <v>6125</v>
      </c>
      <c r="K7" s="43">
        <f>VLOOKUP(Y7,'[1]Sheet1'!$A$188:$AK$198,29,FALSE)/100</f>
        <v>0.07025210469570803</v>
      </c>
      <c r="L7" s="45">
        <f>VLOOKUP(Y7,'[1]Sheet1'!$A$188:$AK$198,10,FALSE)</f>
        <v>555</v>
      </c>
      <c r="M7" s="220">
        <f>VLOOKUP(Y7,'[1]Sheet1'!$A$188:$AK$198,11,FALSE)/100</f>
        <v>0.028749028749028748</v>
      </c>
      <c r="N7" s="45">
        <f>VLOOKUP(Y7,'[1]Sheet1'!$A$188:$AK$198,12,FALSE)</f>
        <v>389</v>
      </c>
      <c r="O7" s="43">
        <f>VLOOKUP(Y7,'[1]Sheet1'!$A$188:$AK$198,13,FALSE)/100</f>
        <v>0.030797244873723383</v>
      </c>
      <c r="P7" s="238">
        <f>VLOOKUP(Y7,'[1]Sheet1'!$A$188:$AK$198,14,FALSE)</f>
        <v>157</v>
      </c>
      <c r="Q7" s="285">
        <f>VLOOKUP(Y7,'[1]Sheet1'!$A$188:$AK$198,15,FALSE)/100</f>
        <v>0.06452938758734073</v>
      </c>
      <c r="R7" s="286">
        <f>VLOOKUP(Y7,'[1]Sheet1'!$A$188:$AK$198,16,FALSE)</f>
        <v>0</v>
      </c>
      <c r="S7" s="287">
        <f>VLOOKUP(Y7,'[1]Sheet1'!$A$188:$AK$198,17,FALSE)/100</f>
        <v>0</v>
      </c>
      <c r="T7" s="238">
        <f>VLOOKUP(Y7,'[1]Sheet1'!$A$188:$AK$198,18,FALSE)</f>
        <v>1101</v>
      </c>
      <c r="U7" s="43">
        <f>VLOOKUP(Y7,'[1]Sheet1'!$A$188:$AK$198,19,FALSE)/100</f>
        <v>0.0320300226915692</v>
      </c>
      <c r="V7" s="247">
        <f>VLOOKUP(Y7,'[1]Sheet1'!$A$188:$AK$198,8,FALSE)</f>
        <v>44</v>
      </c>
      <c r="W7" s="238">
        <f>VLOOKUP(Y7,'[1]Sheet1'!$A$188:$AK$198,30,FALSE)</f>
        <v>7270</v>
      </c>
      <c r="X7" s="43">
        <f>VLOOKUP(Y7,'[1]Sheet1'!$A$188:$AK$198,31,FALSE)/100</f>
        <v>0.0592333075324887</v>
      </c>
      <c r="Y7" s="336" t="s">
        <v>94</v>
      </c>
    </row>
    <row r="8" spans="1:25" ht="15">
      <c r="A8" s="222" t="s">
        <v>63</v>
      </c>
      <c r="B8" s="30">
        <f>VLOOKUP(Y8,'[1]Sheet1'!$A$188:$AK$198,20,FALSE)</f>
        <v>1753</v>
      </c>
      <c r="C8" s="223">
        <f>VLOOKUP(Y8,'[1]Sheet1'!$A$188:$AK$198,21,FALSE)/100</f>
        <v>0.05489962732141179</v>
      </c>
      <c r="D8" s="30">
        <f>VLOOKUP(Y8,'[1]Sheet1'!$A$188:$AK$198,22,FALSE)</f>
        <v>2628</v>
      </c>
      <c r="E8" s="47">
        <f>VLOOKUP(Y8,'[1]Sheet1'!$A$188:$AK$198,23,FALSE)/100</f>
        <v>0.05709071949947862</v>
      </c>
      <c r="F8" s="199">
        <f>VLOOKUP(Y8,'[1]Sheet1'!$A$188:$AK$198,24,FALSE)</f>
        <v>752</v>
      </c>
      <c r="G8" s="223">
        <f>VLOOKUP(Y8,'[1]Sheet1'!$A$188:$AK$198,25,FALSE)/100</f>
        <v>0.08220376038478355</v>
      </c>
      <c r="H8" s="30">
        <f>VLOOKUP(Y8,'[1]Sheet1'!$A$188:$AK$198,26,FALSE)</f>
        <v>14</v>
      </c>
      <c r="I8" s="47">
        <f>VLOOKUP(Y8,'[1]Sheet1'!$A$188:$AK$198,27,FALSE)/100</f>
        <v>0.18421052631578946</v>
      </c>
      <c r="J8" s="199">
        <f>VLOOKUP(Y8,'[1]Sheet1'!$A$188:$AK$198,28,FALSE)</f>
        <v>5147</v>
      </c>
      <c r="K8" s="47">
        <f>VLOOKUP(Y8,'[1]Sheet1'!$A$188:$AK$198,29,FALSE)/100</f>
        <v>0.059034707407152526</v>
      </c>
      <c r="L8" s="30">
        <f>VLOOKUP(Y8,'[1]Sheet1'!$A$188:$AK$198,10,FALSE)</f>
        <v>577</v>
      </c>
      <c r="M8" s="223">
        <f>VLOOKUP(Y8,'[1]Sheet1'!$A$188:$AK$198,11,FALSE)/100</f>
        <v>0.02988862988862989</v>
      </c>
      <c r="N8" s="30">
        <f>VLOOKUP(Y8,'[1]Sheet1'!$A$188:$AK$198,12,FALSE)</f>
        <v>432</v>
      </c>
      <c r="O8" s="47">
        <f>VLOOKUP(Y8,'[1]Sheet1'!$A$188:$AK$198,13,FALSE)/100</f>
        <v>0.034201567571847044</v>
      </c>
      <c r="P8" s="199">
        <f>VLOOKUP(Y8,'[1]Sheet1'!$A$188:$AK$198,14,FALSE)</f>
        <v>118</v>
      </c>
      <c r="Q8" s="288">
        <f>VLOOKUP(Y8,'[1]Sheet1'!$A$188:$AK$198,15,FALSE)/100</f>
        <v>0.04849979449239622</v>
      </c>
      <c r="R8" s="289">
        <f>VLOOKUP(Y8,'[1]Sheet1'!$A$188:$AK$198,16,FALSE)</f>
        <v>0</v>
      </c>
      <c r="S8" s="290">
        <f>VLOOKUP(Y8,'[1]Sheet1'!$A$188:$AK$198,17,FALSE)/100</f>
        <v>0</v>
      </c>
      <c r="T8" s="199">
        <f>VLOOKUP(Y8,'[1]Sheet1'!$A$188:$AK$198,18,FALSE)</f>
        <v>1127</v>
      </c>
      <c r="U8" s="47">
        <f>VLOOKUP(Y8,'[1]Sheet1'!$A$188:$AK$198,19,FALSE)/100</f>
        <v>0.03278640833187874</v>
      </c>
      <c r="V8" s="201">
        <f>VLOOKUP(Y8,'[1]Sheet1'!$A$188:$AK$198,8,FALSE)</f>
        <v>67</v>
      </c>
      <c r="W8" s="199">
        <f>VLOOKUP(Y8,'[1]Sheet1'!$A$188:$AK$198,30,FALSE)</f>
        <v>6341</v>
      </c>
      <c r="X8" s="47">
        <f>VLOOKUP(Y8,'[1]Sheet1'!$A$188:$AK$198,31,FALSE)/100</f>
        <v>0.05166415447916242</v>
      </c>
      <c r="Y8" s="336" t="s">
        <v>95</v>
      </c>
    </row>
    <row r="9" spans="1:25" ht="15">
      <c r="A9" s="222" t="s">
        <v>64</v>
      </c>
      <c r="B9" s="30">
        <f>VLOOKUP(Y9,'[1]Sheet1'!$A$188:$AK$198,20,FALSE)</f>
        <v>2306</v>
      </c>
      <c r="C9" s="223">
        <f>VLOOKUP(Y9,'[1]Sheet1'!$A$188:$AK$198,21,FALSE)/100</f>
        <v>0.07221822053803514</v>
      </c>
      <c r="D9" s="30">
        <f>VLOOKUP(Y9,'[1]Sheet1'!$A$188:$AK$198,22,FALSE)</f>
        <v>3775</v>
      </c>
      <c r="E9" s="47">
        <f>VLOOKUP(Y9,'[1]Sheet1'!$A$188:$AK$198,23,FALSE)/100</f>
        <v>0.08200816823079597</v>
      </c>
      <c r="F9" s="199">
        <f>VLOOKUP(Y9,'[1]Sheet1'!$A$188:$AK$198,24,FALSE)</f>
        <v>1000</v>
      </c>
      <c r="G9" s="223">
        <f>VLOOKUP(Y9,'[1]Sheet1'!$A$188:$AK$198,25,FALSE)/100</f>
        <v>0.10931351114997816</v>
      </c>
      <c r="H9" s="30">
        <f>VLOOKUP(Y9,'[1]Sheet1'!$A$188:$AK$198,26,FALSE)</f>
        <v>15</v>
      </c>
      <c r="I9" s="47">
        <f>VLOOKUP(Y9,'[1]Sheet1'!$A$188:$AK$198,27,FALSE)/100</f>
        <v>0.19736842105263158</v>
      </c>
      <c r="J9" s="199">
        <f>VLOOKUP(Y9,'[1]Sheet1'!$A$188:$AK$198,28,FALSE)</f>
        <v>7096</v>
      </c>
      <c r="K9" s="47">
        <f>VLOOKUP(Y9,'[1]Sheet1'!$A$188:$AK$198,29,FALSE)/100</f>
        <v>0.08138921386461127</v>
      </c>
      <c r="L9" s="30">
        <f>VLOOKUP(Y9,'[1]Sheet1'!$A$188:$AK$198,10,FALSE)</f>
        <v>824</v>
      </c>
      <c r="M9" s="223">
        <f>VLOOKUP(Y9,'[1]Sheet1'!$A$188:$AK$198,11,FALSE)/100</f>
        <v>0.04268324268324268</v>
      </c>
      <c r="N9" s="30">
        <f>VLOOKUP(Y9,'[1]Sheet1'!$A$188:$AK$198,12,FALSE)</f>
        <v>666</v>
      </c>
      <c r="O9" s="47">
        <f>VLOOKUP(Y9,'[1]Sheet1'!$A$188:$AK$198,13,FALSE)/100</f>
        <v>0.0527274166732642</v>
      </c>
      <c r="P9" s="199">
        <f>VLOOKUP(Y9,'[1]Sheet1'!$A$188:$AK$198,14,FALSE)</f>
        <v>148</v>
      </c>
      <c r="Q9" s="288">
        <f>VLOOKUP(Y9,'[1]Sheet1'!$A$188:$AK$198,15,FALSE)/100</f>
        <v>0.06083025071927661</v>
      </c>
      <c r="R9" s="289">
        <f>VLOOKUP(Y9,'[1]Sheet1'!$A$188:$AK$198,16,FALSE)</f>
        <v>1</v>
      </c>
      <c r="S9" s="290">
        <f>VLOOKUP(Y9,'[1]Sheet1'!$A$188:$AK$198,17,FALSE)/100</f>
        <v>0.2</v>
      </c>
      <c r="T9" s="199">
        <f>VLOOKUP(Y9,'[1]Sheet1'!$A$188:$AK$198,18,FALSE)</f>
        <v>1639</v>
      </c>
      <c r="U9" s="47">
        <f>VLOOKUP(Y9,'[1]Sheet1'!$A$188:$AK$198,19,FALSE)/100</f>
        <v>0.047681387094897304</v>
      </c>
      <c r="V9" s="201">
        <f>VLOOKUP(Y9,'[1]Sheet1'!$A$188:$AK$198,8,FALSE)</f>
        <v>87</v>
      </c>
      <c r="W9" s="199">
        <f>VLOOKUP(Y9,'[1]Sheet1'!$A$188:$AK$198,30,FALSE)</f>
        <v>8822</v>
      </c>
      <c r="X9" s="47">
        <f>VLOOKUP(Y9,'[1]Sheet1'!$A$188:$AK$198,31,FALSE)/100</f>
        <v>0.07187843728357844</v>
      </c>
      <c r="Y9" s="336" t="s">
        <v>96</v>
      </c>
    </row>
    <row r="10" spans="1:25" ht="15">
      <c r="A10" s="222" t="s">
        <v>65</v>
      </c>
      <c r="B10" s="30">
        <f>VLOOKUP(Y10,'[1]Sheet1'!$A$188:$AK$198,20,FALSE)</f>
        <v>3915</v>
      </c>
      <c r="C10" s="223">
        <f>VLOOKUP(Y10,'[1]Sheet1'!$A$188:$AK$198,21,FALSE)/100</f>
        <v>0.12260812376687232</v>
      </c>
      <c r="D10" s="30">
        <f>VLOOKUP(Y10,'[1]Sheet1'!$A$188:$AK$198,22,FALSE)</f>
        <v>6485</v>
      </c>
      <c r="E10" s="47">
        <f>VLOOKUP(Y10,'[1]Sheet1'!$A$188:$AK$198,23,FALSE)/100</f>
        <v>0.14088025721237396</v>
      </c>
      <c r="F10" s="199">
        <f>VLOOKUP(Y10,'[1]Sheet1'!$A$188:$AK$198,24,FALSE)</f>
        <v>1385</v>
      </c>
      <c r="G10" s="223">
        <f>VLOOKUP(Y10,'[1]Sheet1'!$A$188:$AK$198,25,FALSE)/100</f>
        <v>0.1513992129427197</v>
      </c>
      <c r="H10" s="30">
        <f>VLOOKUP(Y10,'[1]Sheet1'!$A$188:$AK$198,26,FALSE)</f>
        <v>14</v>
      </c>
      <c r="I10" s="47">
        <f>VLOOKUP(Y10,'[1]Sheet1'!$A$188:$AK$198,27,FALSE)/100</f>
        <v>0.18421052631578946</v>
      </c>
      <c r="J10" s="199">
        <f>VLOOKUP(Y10,'[1]Sheet1'!$A$188:$AK$198,28,FALSE)</f>
        <v>11799</v>
      </c>
      <c r="K10" s="47">
        <f>VLOOKUP(Y10,'[1]Sheet1'!$A$188:$AK$198,29,FALSE)/100</f>
        <v>0.13533136053953618</v>
      </c>
      <c r="L10" s="30">
        <f>VLOOKUP(Y10,'[1]Sheet1'!$A$188:$AK$198,10,FALSE)</f>
        <v>1578</v>
      </c>
      <c r="M10" s="223">
        <f>VLOOKUP(Y10,'[1]Sheet1'!$A$188:$AK$198,11,FALSE)/100</f>
        <v>0.08174048174048174</v>
      </c>
      <c r="N10" s="30">
        <f>VLOOKUP(Y10,'[1]Sheet1'!$A$188:$AK$198,12,FALSE)</f>
        <v>1124</v>
      </c>
      <c r="O10" s="47">
        <f>VLOOKUP(Y10,'[1]Sheet1'!$A$188:$AK$198,13,FALSE)/100</f>
        <v>0.08898741192304647</v>
      </c>
      <c r="P10" s="199">
        <f>VLOOKUP(Y10,'[1]Sheet1'!$A$188:$AK$198,14,FALSE)</f>
        <v>304</v>
      </c>
      <c r="Q10" s="288">
        <f>VLOOKUP(Y10,'[1]Sheet1'!$A$188:$AK$198,15,FALSE)/100</f>
        <v>0.12494862309905466</v>
      </c>
      <c r="R10" s="289">
        <f>VLOOKUP(Y10,'[1]Sheet1'!$A$188:$AK$198,16,FALSE)</f>
        <v>0</v>
      </c>
      <c r="S10" s="290">
        <f>VLOOKUP(Y10,'[1]Sheet1'!$A$188:$AK$198,17,FALSE)/100</f>
        <v>0</v>
      </c>
      <c r="T10" s="199">
        <f>VLOOKUP(Y10,'[1]Sheet1'!$A$188:$AK$198,18,FALSE)</f>
        <v>3006</v>
      </c>
      <c r="U10" s="47">
        <f>VLOOKUP(Y10,'[1]Sheet1'!$A$188:$AK$198,19,FALSE)/100</f>
        <v>0.087449816721941</v>
      </c>
      <c r="V10" s="201">
        <f>VLOOKUP(Y10,'[1]Sheet1'!$A$188:$AK$198,8,FALSE)</f>
        <v>105</v>
      </c>
      <c r="W10" s="199">
        <f>VLOOKUP(Y10,'[1]Sheet1'!$A$188:$AK$198,30,FALSE)</f>
        <v>14910</v>
      </c>
      <c r="X10" s="47">
        <f>VLOOKUP(Y10,'[1]Sheet1'!$A$188:$AK$198,31,FALSE)/100</f>
        <v>0.12148124007006965</v>
      </c>
      <c r="Y10" s="336" t="s">
        <v>97</v>
      </c>
    </row>
    <row r="11" spans="1:25" ht="15">
      <c r="A11" s="222" t="s">
        <v>66</v>
      </c>
      <c r="B11" s="30">
        <f>VLOOKUP(Y11,'[1]Sheet1'!$A$188:$AK$198,20,FALSE)</f>
        <v>3056</v>
      </c>
      <c r="C11" s="223">
        <f>VLOOKUP(Y11,'[1]Sheet1'!$A$188:$AK$198,21,FALSE)/100</f>
        <v>0.09570636685352792</v>
      </c>
      <c r="D11" s="30">
        <f>VLOOKUP(Y11,'[1]Sheet1'!$A$188:$AK$198,22,FALSE)</f>
        <v>4938</v>
      </c>
      <c r="E11" s="47">
        <f>VLOOKUP(Y11,'[1]Sheet1'!$A$188:$AK$198,23,FALSE)/100</f>
        <v>0.10727320125130342</v>
      </c>
      <c r="F11" s="199">
        <f>VLOOKUP(Y11,'[1]Sheet1'!$A$188:$AK$198,24,FALSE)</f>
        <v>937</v>
      </c>
      <c r="G11" s="223">
        <f>VLOOKUP(Y11,'[1]Sheet1'!$A$188:$AK$198,25,FALSE)/100</f>
        <v>0.1024267599475295</v>
      </c>
      <c r="H11" s="30">
        <f>VLOOKUP(Y11,'[1]Sheet1'!$A$188:$AK$198,26,FALSE)</f>
        <v>4</v>
      </c>
      <c r="I11" s="47">
        <f>VLOOKUP(Y11,'[1]Sheet1'!$A$188:$AK$198,27,FALSE)/100</f>
        <v>0.05263157894736842</v>
      </c>
      <c r="J11" s="199">
        <f>VLOOKUP(Y11,'[1]Sheet1'!$A$188:$AK$198,28,FALSE)</f>
        <v>8935</v>
      </c>
      <c r="K11" s="47">
        <f>VLOOKUP(Y11,'[1]Sheet1'!$A$188:$AK$198,29,FALSE)/100</f>
        <v>0.10248204987039204</v>
      </c>
      <c r="L11" s="30">
        <f>VLOOKUP(Y11,'[1]Sheet1'!$A$188:$AK$198,10,FALSE)</f>
        <v>1216</v>
      </c>
      <c r="M11" s="223">
        <f>VLOOKUP(Y11,'[1]Sheet1'!$A$188:$AK$198,11,FALSE)/100</f>
        <v>0.06298886298886298</v>
      </c>
      <c r="N11" s="30">
        <f>VLOOKUP(Y11,'[1]Sheet1'!$A$188:$AK$198,12,FALSE)</f>
        <v>955</v>
      </c>
      <c r="O11" s="47">
        <f>VLOOKUP(Y11,'[1]Sheet1'!$A$188:$AK$198,13,FALSE)/100</f>
        <v>0.07560763201646742</v>
      </c>
      <c r="P11" s="199">
        <f>VLOOKUP(Y11,'[1]Sheet1'!$A$188:$AK$198,14,FALSE)</f>
        <v>223</v>
      </c>
      <c r="Q11" s="288">
        <f>VLOOKUP(Y11,'[1]Sheet1'!$A$188:$AK$198,15,FALSE)/100</f>
        <v>0.0916563912864776</v>
      </c>
      <c r="R11" s="289">
        <f>VLOOKUP(Y11,'[1]Sheet1'!$A$188:$AK$198,16,FALSE)</f>
        <v>0</v>
      </c>
      <c r="S11" s="290">
        <f>VLOOKUP(Y11,'[1]Sheet1'!$A$188:$AK$198,17,FALSE)/100</f>
        <v>0</v>
      </c>
      <c r="T11" s="199">
        <f>VLOOKUP(Y11,'[1]Sheet1'!$A$188:$AK$198,18,FALSE)</f>
        <v>2394</v>
      </c>
      <c r="U11" s="47">
        <f>VLOOKUP(Y11,'[1]Sheet1'!$A$188:$AK$198,19,FALSE)/100</f>
        <v>0.06964566241927038</v>
      </c>
      <c r="V11" s="201">
        <f>VLOOKUP(Y11,'[1]Sheet1'!$A$188:$AK$198,8,FALSE)</f>
        <v>54</v>
      </c>
      <c r="W11" s="199">
        <f>VLOOKUP(Y11,'[1]Sheet1'!$A$188:$AK$198,30,FALSE)</f>
        <v>11383</v>
      </c>
      <c r="X11" s="47">
        <f>VLOOKUP(Y11,'[1]Sheet1'!$A$188:$AK$198,31,FALSE)/100</f>
        <v>0.09274453089990631</v>
      </c>
      <c r="Y11" s="336" t="s">
        <v>98</v>
      </c>
    </row>
    <row r="12" spans="1:25" ht="15">
      <c r="A12" s="222" t="s">
        <v>67</v>
      </c>
      <c r="B12" s="30">
        <f>VLOOKUP(Y12,'[1]Sheet1'!$A$188:$AK$198,20,FALSE)</f>
        <v>3178</v>
      </c>
      <c r="C12" s="223">
        <f>VLOOKUP(Y12,'[1]Sheet1'!$A$188:$AK$198,21,FALSE)/100</f>
        <v>0.09952710532084807</v>
      </c>
      <c r="D12" s="30">
        <f>VLOOKUP(Y12,'[1]Sheet1'!$A$188:$AK$198,22,FALSE)</f>
        <v>4772</v>
      </c>
      <c r="E12" s="47">
        <f>VLOOKUP(Y12,'[1]Sheet1'!$A$188:$AK$198,23,FALSE)/100</f>
        <v>0.10366701425095587</v>
      </c>
      <c r="F12" s="199">
        <f>VLOOKUP(Y12,'[1]Sheet1'!$A$188:$AK$198,24,FALSE)</f>
        <v>832</v>
      </c>
      <c r="G12" s="223">
        <f>VLOOKUP(Y12,'[1]Sheet1'!$A$188:$AK$198,25,FALSE)/100</f>
        <v>0.09094884127678181</v>
      </c>
      <c r="H12" s="30">
        <f>VLOOKUP(Y12,'[1]Sheet1'!$A$188:$AK$198,26,FALSE)</f>
        <v>5</v>
      </c>
      <c r="I12" s="47">
        <f>VLOOKUP(Y12,'[1]Sheet1'!$A$188:$AK$198,27,FALSE)/100</f>
        <v>0.06578947368421052</v>
      </c>
      <c r="J12" s="199">
        <f>VLOOKUP(Y12,'[1]Sheet1'!$A$188:$AK$198,28,FALSE)</f>
        <v>8787</v>
      </c>
      <c r="K12" s="47">
        <f>VLOOKUP(Y12,'[1]Sheet1'!$A$188:$AK$198,29,FALSE)/100</f>
        <v>0.10078452962631616</v>
      </c>
      <c r="L12" s="30">
        <f>VLOOKUP(Y12,'[1]Sheet1'!$A$188:$AK$198,10,FALSE)</f>
        <v>1491</v>
      </c>
      <c r="M12" s="223">
        <f>VLOOKUP(Y12,'[1]Sheet1'!$A$188:$AK$198,11,FALSE)/100</f>
        <v>0.07723387723387723</v>
      </c>
      <c r="N12" s="30">
        <f>VLOOKUP(Y12,'[1]Sheet1'!$A$188:$AK$198,12,FALSE)</f>
        <v>1001</v>
      </c>
      <c r="O12" s="47">
        <f>VLOOKUP(Y12,'[1]Sheet1'!$A$188:$AK$198,13,FALSE)/100</f>
        <v>0.07924946560050668</v>
      </c>
      <c r="P12" s="199">
        <f>VLOOKUP(Y12,'[1]Sheet1'!$A$188:$AK$198,14,FALSE)</f>
        <v>176</v>
      </c>
      <c r="Q12" s="288">
        <f>VLOOKUP(Y12,'[1]Sheet1'!$A$188:$AK$198,15,FALSE)/100</f>
        <v>0.07233867653103164</v>
      </c>
      <c r="R12" s="289">
        <f>VLOOKUP(Y12,'[1]Sheet1'!$A$188:$AK$198,16,FALSE)</f>
        <v>2</v>
      </c>
      <c r="S12" s="290">
        <f>VLOOKUP(Y12,'[1]Sheet1'!$A$188:$AK$198,17,FALSE)/100</f>
        <v>0.4</v>
      </c>
      <c r="T12" s="199">
        <f>VLOOKUP(Y12,'[1]Sheet1'!$A$188:$AK$198,18,FALSE)</f>
        <v>2670</v>
      </c>
      <c r="U12" s="47">
        <f>VLOOKUP(Y12,'[1]Sheet1'!$A$188:$AK$198,19,FALSE)/100</f>
        <v>0.07767498690871005</v>
      </c>
      <c r="V12" s="201">
        <f>VLOOKUP(Y12,'[1]Sheet1'!$A$188:$AK$198,8,FALSE)</f>
        <v>175</v>
      </c>
      <c r="W12" s="199">
        <f>VLOOKUP(Y12,'[1]Sheet1'!$A$188:$AK$198,30,FALSE)</f>
        <v>11632</v>
      </c>
      <c r="X12" s="47">
        <f>VLOOKUP(Y12,'[1]Sheet1'!$A$188:$AK$198,31,FALSE)/100</f>
        <v>0.09477329205198191</v>
      </c>
      <c r="Y12" s="336" t="s">
        <v>99</v>
      </c>
    </row>
    <row r="13" spans="1:25" ht="15">
      <c r="A13" s="222" t="s">
        <v>68</v>
      </c>
      <c r="B13" s="30">
        <f>VLOOKUP(Y13,'[1]Sheet1'!$A$188:$AK$198,20,FALSE)</f>
        <v>4371</v>
      </c>
      <c r="C13" s="223">
        <f>VLOOKUP(Y13,'[1]Sheet1'!$A$188:$AK$198,21,FALSE)/100</f>
        <v>0.13688891672669193</v>
      </c>
      <c r="D13" s="30">
        <f>VLOOKUP(Y13,'[1]Sheet1'!$A$188:$AK$198,22,FALSE)</f>
        <v>5626</v>
      </c>
      <c r="E13" s="47">
        <f>VLOOKUP(Y13,'[1]Sheet1'!$A$188:$AK$198,23,FALSE)/100</f>
        <v>0.12221932568647896</v>
      </c>
      <c r="F13" s="199">
        <f>VLOOKUP(Y13,'[1]Sheet1'!$A$188:$AK$198,24,FALSE)</f>
        <v>927</v>
      </c>
      <c r="G13" s="223">
        <f>VLOOKUP(Y13,'[1]Sheet1'!$A$188:$AK$198,25,FALSE)/100</f>
        <v>0.10133362483602973</v>
      </c>
      <c r="H13" s="30">
        <f>VLOOKUP(Y13,'[1]Sheet1'!$A$188:$AK$198,26,FALSE)</f>
        <v>4</v>
      </c>
      <c r="I13" s="47">
        <f>VLOOKUP(Y13,'[1]Sheet1'!$A$188:$AK$198,27,FALSE)/100</f>
        <v>0.05263157894736842</v>
      </c>
      <c r="J13" s="199">
        <f>VLOOKUP(Y13,'[1]Sheet1'!$A$188:$AK$198,28,FALSE)</f>
        <v>10928</v>
      </c>
      <c r="K13" s="47">
        <f>VLOOKUP(Y13,'[1]Sheet1'!$A$188:$AK$198,29,FALSE)/100</f>
        <v>0.12534122450852203</v>
      </c>
      <c r="L13" s="30">
        <f>VLOOKUP(Y13,'[1]Sheet1'!$A$188:$AK$198,10,FALSE)</f>
        <v>2111</v>
      </c>
      <c r="M13" s="223">
        <f>VLOOKUP(Y13,'[1]Sheet1'!$A$188:$AK$198,11,FALSE)/100</f>
        <v>0.10934990934990935</v>
      </c>
      <c r="N13" s="30">
        <f>VLOOKUP(Y13,'[1]Sheet1'!$A$188:$AK$198,12,FALSE)</f>
        <v>1581</v>
      </c>
      <c r="O13" s="47">
        <f>VLOOKUP(Y13,'[1]Sheet1'!$A$188:$AK$198,13,FALSE)/100</f>
        <v>0.12516823687752354</v>
      </c>
      <c r="P13" s="199">
        <f>VLOOKUP(Y13,'[1]Sheet1'!$A$188:$AK$198,14,FALSE)</f>
        <v>315</v>
      </c>
      <c r="Q13" s="288">
        <f>VLOOKUP(Y13,'[1]Sheet1'!$A$188:$AK$198,15,FALSE)/100</f>
        <v>0.12946979038224418</v>
      </c>
      <c r="R13" s="289">
        <f>VLOOKUP(Y13,'[1]Sheet1'!$A$188:$AK$198,16,FALSE)</f>
        <v>0</v>
      </c>
      <c r="S13" s="290">
        <f>VLOOKUP(Y13,'[1]Sheet1'!$A$188:$AK$198,17,FALSE)/100</f>
        <v>0</v>
      </c>
      <c r="T13" s="199">
        <f>VLOOKUP(Y13,'[1]Sheet1'!$A$188:$AK$198,18,FALSE)</f>
        <v>4007</v>
      </c>
      <c r="U13" s="47">
        <f>VLOOKUP(Y13,'[1]Sheet1'!$A$188:$AK$198,19,FALSE)/100</f>
        <v>0.11657066387385814</v>
      </c>
      <c r="V13" s="201">
        <f>VLOOKUP(Y13,'[1]Sheet1'!$A$188:$AK$198,8,FALSE)</f>
        <v>65</v>
      </c>
      <c r="W13" s="199">
        <f>VLOOKUP(Y13,'[1]Sheet1'!$A$188:$AK$198,30,FALSE)</f>
        <v>15000</v>
      </c>
      <c r="X13" s="47">
        <f>VLOOKUP(Y13,'[1]Sheet1'!$A$188:$AK$198,31,FALSE)/100</f>
        <v>0.1222145272334705</v>
      </c>
      <c r="Y13" s="336" t="s">
        <v>100</v>
      </c>
    </row>
    <row r="14" spans="1:25" ht="15">
      <c r="A14" s="222" t="s">
        <v>69</v>
      </c>
      <c r="B14" s="30">
        <f>VLOOKUP(Y14,'[1]Sheet1'!$A$188:$AK$198,20,FALSE)</f>
        <v>2467</v>
      </c>
      <c r="C14" s="223">
        <f>VLOOKUP(Y14,'[1]Sheet1'!$A$188:$AK$198,21,FALSE)/100</f>
        <v>0.07726034261376093</v>
      </c>
      <c r="D14" s="30">
        <f>VLOOKUP(Y14,'[1]Sheet1'!$A$188:$AK$198,22,FALSE)</f>
        <v>3186</v>
      </c>
      <c r="E14" s="47">
        <f>VLOOKUP(Y14,'[1]Sheet1'!$A$188:$AK$198,23,FALSE)/100</f>
        <v>0.06921272158498436</v>
      </c>
      <c r="F14" s="199">
        <f>VLOOKUP(Y14,'[1]Sheet1'!$A$188:$AK$198,24,FALSE)</f>
        <v>562</v>
      </c>
      <c r="G14" s="223">
        <f>VLOOKUP(Y14,'[1]Sheet1'!$A$188:$AK$198,25,FALSE)/100</f>
        <v>0.06143419326628771</v>
      </c>
      <c r="H14" s="30">
        <f>VLOOKUP(Y14,'[1]Sheet1'!$A$188:$AK$198,26,FALSE)</f>
        <v>2</v>
      </c>
      <c r="I14" s="47">
        <f>VLOOKUP(Y14,'[1]Sheet1'!$A$188:$AK$198,27,FALSE)/100</f>
        <v>0.02631578947368421</v>
      </c>
      <c r="J14" s="199">
        <f>VLOOKUP(Y14,'[1]Sheet1'!$A$188:$AK$198,28,FALSE)</f>
        <v>6217</v>
      </c>
      <c r="K14" s="47">
        <f>VLOOKUP(Y14,'[1]Sheet1'!$A$188:$AK$198,29,FALSE)/100</f>
        <v>0.07130731998256602</v>
      </c>
      <c r="L14" s="30">
        <f>VLOOKUP(Y14,'[1]Sheet1'!$A$188:$AK$198,10,FALSE)</f>
        <v>2099</v>
      </c>
      <c r="M14" s="223">
        <f>VLOOKUP(Y14,'[1]Sheet1'!$A$188:$AK$198,11,FALSE)/100</f>
        <v>0.10872830872830873</v>
      </c>
      <c r="N14" s="30">
        <f>VLOOKUP(Y14,'[1]Sheet1'!$A$188:$AK$198,12,FALSE)</f>
        <v>1249</v>
      </c>
      <c r="O14" s="47">
        <f>VLOOKUP(Y14,'[1]Sheet1'!$A$188:$AK$198,13,FALSE)/100</f>
        <v>0.09888369883619666</v>
      </c>
      <c r="P14" s="199">
        <f>VLOOKUP(Y14,'[1]Sheet1'!$A$188:$AK$198,14,FALSE)</f>
        <v>221</v>
      </c>
      <c r="Q14" s="288">
        <f>VLOOKUP(Y14,'[1]Sheet1'!$A$188:$AK$198,15,FALSE)/100</f>
        <v>0.09083436087135224</v>
      </c>
      <c r="R14" s="289">
        <f>VLOOKUP(Y14,'[1]Sheet1'!$A$188:$AK$198,16,FALSE)</f>
        <v>1</v>
      </c>
      <c r="S14" s="290">
        <f>VLOOKUP(Y14,'[1]Sheet1'!$A$188:$AK$198,17,FALSE)/100</f>
        <v>0.2</v>
      </c>
      <c r="T14" s="199">
        <f>VLOOKUP(Y14,'[1]Sheet1'!$A$188:$AK$198,18,FALSE)</f>
        <v>3570</v>
      </c>
      <c r="U14" s="47">
        <f>VLOOKUP(Y14,'[1]Sheet1'!$A$188:$AK$198,19,FALSE)/100</f>
        <v>0.10385756676557864</v>
      </c>
      <c r="V14" s="201">
        <f>VLOOKUP(Y14,'[1]Sheet1'!$A$188:$AK$198,8,FALSE)</f>
        <v>0</v>
      </c>
      <c r="W14" s="199">
        <f>VLOOKUP(Y14,'[1]Sheet1'!$A$188:$AK$198,30,FALSE)</f>
        <v>9787</v>
      </c>
      <c r="X14" s="47">
        <f>VLOOKUP(Y14,'[1]Sheet1'!$A$188:$AK$198,31,FALSE)/100</f>
        <v>0.07974090520226504</v>
      </c>
      <c r="Y14" s="336" t="s">
        <v>101</v>
      </c>
    </row>
    <row r="15" spans="1:25" ht="15">
      <c r="A15" s="222" t="s">
        <v>71</v>
      </c>
      <c r="B15" s="30">
        <f>VLOOKUP(Y15,'[1]Sheet1'!$A$188:$AK$198,20,FALSE)</f>
        <v>8348</v>
      </c>
      <c r="C15" s="223">
        <f>VLOOKUP(Y15,'[1]Sheet1'!$A$188:$AK$198,21,FALSE)/100</f>
        <v>0.26143872725564493</v>
      </c>
      <c r="D15" s="30">
        <f>VLOOKUP(Y15,'[1]Sheet1'!$A$188:$AK$198,22,FALSE)</f>
        <v>11289</v>
      </c>
      <c r="E15" s="47">
        <f>VLOOKUP(Y15,'[1]Sheet1'!$A$188:$AK$198,23,FALSE)/100</f>
        <v>0.24524244004171009</v>
      </c>
      <c r="F15" s="199">
        <f>VLOOKUP(Y15,'[1]Sheet1'!$A$188:$AK$198,24,FALSE)</f>
        <v>1791</v>
      </c>
      <c r="G15" s="223">
        <f>VLOOKUP(Y15,'[1]Sheet1'!$A$188:$AK$198,25,FALSE)/100</f>
        <v>0.19578049846961088</v>
      </c>
      <c r="H15" s="30">
        <f>VLOOKUP(Y15,'[1]Sheet1'!$A$188:$AK$198,26,FALSE)</f>
        <v>8</v>
      </c>
      <c r="I15" s="47">
        <f>VLOOKUP(Y15,'[1]Sheet1'!$A$188:$AK$198,27,FALSE)/100</f>
        <v>0.10526315789473684</v>
      </c>
      <c r="J15" s="199">
        <f>VLOOKUP(Y15,'[1]Sheet1'!$A$188:$AK$198,28,FALSE)</f>
        <v>21436</v>
      </c>
      <c r="K15" s="47">
        <f>VLOOKUP(Y15,'[1]Sheet1'!$A$188:$AK$198,29,FALSE)/100</f>
        <v>0.24586516183790977</v>
      </c>
      <c r="L15" s="30">
        <f>VLOOKUP(Y15,'[1]Sheet1'!$A$188:$AK$198,10,FALSE)</f>
        <v>8648</v>
      </c>
      <c r="M15" s="223">
        <f>VLOOKUP(Y15,'[1]Sheet1'!$A$188:$AK$198,11,FALSE)/100</f>
        <v>0.447966847966848</v>
      </c>
      <c r="N15" s="30">
        <f>VLOOKUP(Y15,'[1]Sheet1'!$A$188:$AK$198,12,FALSE)</f>
        <v>5136</v>
      </c>
      <c r="O15" s="47">
        <f>VLOOKUP(Y15,'[1]Sheet1'!$A$188:$AK$198,13,FALSE)/100</f>
        <v>0.40661863668751486</v>
      </c>
      <c r="P15" s="199">
        <f>VLOOKUP(Y15,'[1]Sheet1'!$A$188:$AK$198,14,FALSE)</f>
        <v>756</v>
      </c>
      <c r="Q15" s="288">
        <f>VLOOKUP(Y15,'[1]Sheet1'!$A$188:$AK$198,15,FALSE)/100</f>
        <v>0.31072749691738594</v>
      </c>
      <c r="R15" s="289">
        <f>VLOOKUP(Y15,'[1]Sheet1'!$A$188:$AK$198,16,FALSE)</f>
        <v>1</v>
      </c>
      <c r="S15" s="290">
        <f>VLOOKUP(Y15,'[1]Sheet1'!$A$188:$AK$198,17,FALSE)/100</f>
        <v>0.2</v>
      </c>
      <c r="T15" s="199">
        <f>VLOOKUP(Y15,'[1]Sheet1'!$A$188:$AK$198,18,FALSE)</f>
        <v>14541</v>
      </c>
      <c r="U15" s="47">
        <f>VLOOKUP(Y15,'[1]Sheet1'!$A$188:$AK$198,19,FALSE)/100</f>
        <v>0.42302321522080644</v>
      </c>
      <c r="V15" s="201">
        <f>VLOOKUP(Y15,'[1]Sheet1'!$A$188:$AK$198,8,FALSE)</f>
        <v>111</v>
      </c>
      <c r="W15" s="199">
        <f>VLOOKUP(Y15,'[1]Sheet1'!$A$188:$AK$198,30,FALSE)</f>
        <v>36088</v>
      </c>
      <c r="X15" s="47">
        <f>VLOOKUP(Y15,'[1]Sheet1'!$A$188:$AK$198,31,FALSE)/100</f>
        <v>0.2940318572534322</v>
      </c>
      <c r="Y15" s="336" t="s">
        <v>102</v>
      </c>
    </row>
    <row r="16" spans="1:25" ht="15.75" thickBot="1">
      <c r="A16" s="225" t="s">
        <v>47</v>
      </c>
      <c r="B16" s="137">
        <f>VLOOKUP(Y16,'[1]Sheet1'!$A$188:$AK$198,20,FALSE)</f>
        <v>317</v>
      </c>
      <c r="C16" s="254">
        <f>VLOOKUP(Y16,'[1]Sheet1'!$A$188:$AK$198,21,FALSE)/100</f>
        <v>0.009927656509348282</v>
      </c>
      <c r="D16" s="137">
        <f>VLOOKUP(Y16,'[1]Sheet1'!$A$188:$AK$198,22,FALSE)</f>
        <v>332</v>
      </c>
      <c r="E16" s="229">
        <f>VLOOKUP(Y16,'[1]Sheet1'!$A$188:$AK$198,23,FALSE)/100</f>
        <v>0.00721237400069517</v>
      </c>
      <c r="F16" s="291">
        <f>VLOOKUP(Y16,'[1]Sheet1'!$A$188:$AK$198,24,FALSE)</f>
        <v>65</v>
      </c>
      <c r="G16" s="254">
        <f>VLOOKUP(Y16,'[1]Sheet1'!$A$188:$AK$198,25,FALSE)/100</f>
        <v>0.007105378224748579</v>
      </c>
      <c r="H16" s="137">
        <f>VLOOKUP(Y16,'[1]Sheet1'!$A$188:$AK$198,26,FALSE)</f>
        <v>3</v>
      </c>
      <c r="I16" s="229">
        <f>VLOOKUP(Y16,'[1]Sheet1'!$A$188:$AK$198,27,FALSE)/100</f>
        <v>0.039473684210526314</v>
      </c>
      <c r="J16" s="291">
        <f>VLOOKUP(Y16,'[1]Sheet1'!$A$188:$AK$198,28,FALSE)</f>
        <v>716</v>
      </c>
      <c r="K16" s="229">
        <f>VLOOKUP(Y16,'[1]Sheet1'!$A$188:$AK$198,29,FALSE)/100</f>
        <v>0.008212327667286032</v>
      </c>
      <c r="L16" s="137">
        <f>VLOOKUP(Y16,'[1]Sheet1'!$A$188:$AK$198,10,FALSE)</f>
        <v>206</v>
      </c>
      <c r="M16" s="254">
        <f>VLOOKUP(Y16,'[1]Sheet1'!$A$188:$AK$198,11,FALSE)/100</f>
        <v>0.01067081067081067</v>
      </c>
      <c r="N16" s="137">
        <f>VLOOKUP(Y16,'[1]Sheet1'!$A$188:$AK$198,12,FALSE)</f>
        <v>98</v>
      </c>
      <c r="O16" s="229">
        <f>VLOOKUP(Y16,'[1]Sheet1'!$A$188:$AK$198,13,FALSE)/100</f>
        <v>0.007758688939909746</v>
      </c>
      <c r="P16" s="291">
        <f>VLOOKUP(Y16,'[1]Sheet1'!$A$188:$AK$198,14,FALSE)</f>
        <v>15</v>
      </c>
      <c r="Q16" s="292">
        <f>VLOOKUP(Y16,'[1]Sheet1'!$A$188:$AK$198,15,FALSE)/100</f>
        <v>0.006165228113440197</v>
      </c>
      <c r="R16" s="293">
        <f>VLOOKUP(Y16,'[1]Sheet1'!$A$188:$AK$198,16,FALSE)</f>
        <v>0</v>
      </c>
      <c r="S16" s="294">
        <f>VLOOKUP(Y16,'[1]Sheet1'!$A$188:$AK$198,17,FALSE)/100</f>
        <v>0</v>
      </c>
      <c r="T16" s="291">
        <f>VLOOKUP(Y16,'[1]Sheet1'!$A$188:$AK$198,18,FALSE)</f>
        <v>319</v>
      </c>
      <c r="U16" s="229">
        <f>VLOOKUP(Y16,'[1]Sheet1'!$A$188:$AK$198,19,FALSE)/100</f>
        <v>0.009280269971490082</v>
      </c>
      <c r="V16" s="252">
        <f>VLOOKUP(Y16,'[1]Sheet1'!$A$188:$AK$198,8,FALSE)</f>
        <v>467</v>
      </c>
      <c r="W16" s="291">
        <f>VLOOKUP(Y16,'[1]Sheet1'!$A$188:$AK$198,30,FALSE)</f>
        <v>1502</v>
      </c>
      <c r="X16" s="229">
        <f>VLOOKUP(Y16,'[1]Sheet1'!$A$188:$AK$198,31,FALSE)/100</f>
        <v>0.012237747993644845</v>
      </c>
      <c r="Y16" s="336" t="s">
        <v>103</v>
      </c>
    </row>
    <row r="17" spans="1:25" ht="15.75" thickBot="1">
      <c r="A17" s="239" t="s">
        <v>36</v>
      </c>
      <c r="B17" s="255">
        <f>VLOOKUP(Y17,'[1]Sheet1'!$A$188:$AK$198,20,FALSE)</f>
        <v>31931</v>
      </c>
      <c r="C17" s="233">
        <f>VLOOKUP(Y17,'[1]Sheet1'!$A$188:$AK$198,21,FALSE)/100</f>
        <v>1</v>
      </c>
      <c r="D17" s="255">
        <f>VLOOKUP(Y17,'[1]Sheet1'!$A$188:$AK$198,22,FALSE)</f>
        <v>46032</v>
      </c>
      <c r="E17" s="233">
        <f>VLOOKUP(Y17,'[1]Sheet1'!$A$188:$AK$198,23,FALSE)/100</f>
        <v>1</v>
      </c>
      <c r="F17" s="255">
        <f>VLOOKUP(Y17,'[1]Sheet1'!$A$188:$AK$198,24,FALSE)</f>
        <v>9148</v>
      </c>
      <c r="G17" s="233">
        <f>VLOOKUP(Y17,'[1]Sheet1'!$A$188:$AK$198,25,FALSE)/100</f>
        <v>1</v>
      </c>
      <c r="H17" s="255">
        <f>VLOOKUP(Y17,'[1]Sheet1'!$A$188:$AK$198,26,FALSE)</f>
        <v>76</v>
      </c>
      <c r="I17" s="233">
        <f>VLOOKUP(Y17,'[1]Sheet1'!$A$188:$AK$198,27,FALSE)/100</f>
        <v>1</v>
      </c>
      <c r="J17" s="255">
        <f>VLOOKUP(Y17,'[1]Sheet1'!$A$188:$AK$198,28,FALSE)</f>
        <v>87186</v>
      </c>
      <c r="K17" s="233">
        <f>VLOOKUP(Y17,'[1]Sheet1'!$A$188:$AK$198,29,FALSE)/100</f>
        <v>1</v>
      </c>
      <c r="L17" s="255">
        <f>VLOOKUP(Y17,'[1]Sheet1'!$A$188:$AK$198,10,FALSE)</f>
        <v>19305</v>
      </c>
      <c r="M17" s="233">
        <f>VLOOKUP(Y17,'[1]Sheet1'!$A$188:$AK$198,11,FALSE)/100</f>
        <v>1</v>
      </c>
      <c r="N17" s="255">
        <f>VLOOKUP(Y17,'[1]Sheet1'!$A$188:$AK$198,12,FALSE)</f>
        <v>12631</v>
      </c>
      <c r="O17" s="233">
        <f>VLOOKUP(Y17,'[1]Sheet1'!$A$188:$AK$198,13,FALSE)/100</f>
        <v>1</v>
      </c>
      <c r="P17" s="255">
        <f>VLOOKUP(Y17,'[1]Sheet1'!$A$188:$AK$198,14,FALSE)</f>
        <v>2433</v>
      </c>
      <c r="Q17" s="233">
        <f>VLOOKUP(Y17,'[1]Sheet1'!$A$188:$AK$198,15,FALSE)/100</f>
        <v>1</v>
      </c>
      <c r="R17" s="295">
        <f>VLOOKUP(Y17,'[1]Sheet1'!$A$188:$AK$198,16,FALSE)</f>
        <v>5</v>
      </c>
      <c r="S17" s="296">
        <f>VLOOKUP(Y17,'[1]Sheet1'!$A$188:$AK$198,17,FALSE)/100</f>
        <v>1</v>
      </c>
      <c r="T17" s="255">
        <f>VLOOKUP(Y17,'[1]Sheet1'!$A$188:$AK$198,18,FALSE)</f>
        <v>34374</v>
      </c>
      <c r="U17" s="233">
        <f>VLOOKUP(Y17,'[1]Sheet1'!$A$188:$AK$198,19,FALSE)/100</f>
        <v>1</v>
      </c>
      <c r="V17" s="297">
        <f>VLOOKUP(Y17,'[1]Sheet1'!$A$188:$AK$198,8,FALSE)</f>
        <v>1175</v>
      </c>
      <c r="W17" s="255">
        <f>VLOOKUP(Y17,'[1]Sheet1'!$A$188:$AK$198,30,FALSE)</f>
        <v>122735</v>
      </c>
      <c r="X17" s="233">
        <f>VLOOKUP(Y17,'[1]Sheet1'!$A$188:$AK$198,31,FALSE)/100</f>
        <v>1</v>
      </c>
      <c r="Y17" s="337" t="s">
        <v>93</v>
      </c>
    </row>
    <row r="18" spans="1:24" ht="15">
      <c r="A18" s="155"/>
      <c r="B18" s="259"/>
      <c r="C18" s="241"/>
      <c r="D18" s="259"/>
      <c r="E18" s="241"/>
      <c r="F18" s="259"/>
      <c r="G18" s="241"/>
      <c r="H18" s="259"/>
      <c r="I18" s="241"/>
      <c r="J18" s="259"/>
      <c r="K18" s="241"/>
      <c r="L18" s="259"/>
      <c r="M18" s="241"/>
      <c r="N18" s="259"/>
      <c r="O18" s="241"/>
      <c r="P18" s="259"/>
      <c r="Q18" s="241"/>
      <c r="R18" s="241"/>
      <c r="S18" s="259"/>
      <c r="T18" s="259"/>
      <c r="U18" s="241"/>
      <c r="V18" s="259"/>
      <c r="W18" s="259"/>
      <c r="X18" s="241"/>
    </row>
    <row r="19" spans="1:24" ht="15">
      <c r="A19" s="79" t="s">
        <v>42</v>
      </c>
      <c r="B19" s="80"/>
      <c r="C19" s="80"/>
      <c r="D19" s="80"/>
      <c r="E19" s="80"/>
      <c r="F19" s="80"/>
      <c r="G19" s="80"/>
      <c r="H19" s="80"/>
      <c r="I19" s="80"/>
      <c r="J19" s="214"/>
      <c r="K19" s="80"/>
      <c r="L19" s="80"/>
      <c r="M19" s="80"/>
      <c r="N19" s="80"/>
      <c r="O19" s="80"/>
      <c r="P19" s="80"/>
      <c r="Q19" s="80"/>
      <c r="R19" s="80"/>
      <c r="S19" s="80"/>
      <c r="T19" s="214"/>
      <c r="U19" s="80"/>
      <c r="V19" s="59"/>
      <c r="W19" s="59"/>
      <c r="X19" s="59"/>
    </row>
    <row r="20" spans="1:24" ht="15">
      <c r="A20" s="80" t="s">
        <v>43</v>
      </c>
      <c r="B20" s="80"/>
      <c r="C20" s="80"/>
      <c r="D20" s="80"/>
      <c r="E20" s="80"/>
      <c r="F20" s="80"/>
      <c r="G20" s="80"/>
      <c r="H20" s="80"/>
      <c r="I20" s="80"/>
      <c r="J20" s="214"/>
      <c r="K20" s="80"/>
      <c r="L20" s="80"/>
      <c r="M20" s="80"/>
      <c r="N20" s="80"/>
      <c r="O20" s="80"/>
      <c r="P20" s="80"/>
      <c r="Q20" s="80"/>
      <c r="R20" s="80"/>
      <c r="S20" s="80"/>
      <c r="T20" s="214"/>
      <c r="U20" s="80"/>
      <c r="V20" s="59"/>
      <c r="W20" s="59"/>
      <c r="X20" s="59"/>
    </row>
    <row r="21" spans="1:24" ht="15">
      <c r="A21" s="440" t="s">
        <v>60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59"/>
      <c r="W21" s="59"/>
      <c r="X21" s="59"/>
    </row>
    <row r="22" spans="1:24" ht="15" customHeight="1">
      <c r="A22" s="440"/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59"/>
      <c r="W22" s="59"/>
      <c r="X22" s="59"/>
    </row>
  </sheetData>
  <sheetProtection/>
  <mergeCells count="20">
    <mergeCell ref="A21:U22"/>
    <mergeCell ref="T4:U5"/>
    <mergeCell ref="B5:C5"/>
    <mergeCell ref="D5:E5"/>
    <mergeCell ref="F5:G5"/>
    <mergeCell ref="H5:I5"/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2"/>
  <sheetViews>
    <sheetView zoomScalePageLayoutView="0" workbookViewId="0" topLeftCell="A1">
      <selection activeCell="B4" sqref="B4:F14"/>
    </sheetView>
  </sheetViews>
  <sheetFormatPr defaultColWidth="11.421875" defaultRowHeight="15"/>
  <cols>
    <col min="1" max="1" width="25.7109375" style="330" customWidth="1"/>
    <col min="2" max="6" width="15.7109375" style="330" customWidth="1"/>
    <col min="7" max="12" width="11.421875" style="330" customWidth="1"/>
    <col min="13" max="13" width="13.7109375" style="330" customWidth="1"/>
    <col min="14" max="18" width="11.421875" style="330" customWidth="1"/>
    <col min="19" max="19" width="11.7109375" style="330" bestFit="1" customWidth="1"/>
    <col min="20" max="16384" width="11.421875" style="330" customWidth="1"/>
  </cols>
  <sheetData>
    <row r="1" spans="1:6" ht="49.5" customHeight="1" thickBot="1" thickTop="1">
      <c r="A1" s="376" t="s">
        <v>132</v>
      </c>
      <c r="B1" s="377"/>
      <c r="C1" s="377"/>
      <c r="D1" s="377"/>
      <c r="E1" s="377"/>
      <c r="F1" s="378"/>
    </row>
    <row r="2" spans="1:6" ht="24.75" customHeight="1" thickTop="1">
      <c r="A2" s="402" t="s">
        <v>61</v>
      </c>
      <c r="B2" s="395" t="s">
        <v>73</v>
      </c>
      <c r="C2" s="396"/>
      <c r="D2" s="455" t="s">
        <v>74</v>
      </c>
      <c r="E2" s="456"/>
      <c r="F2" s="426" t="s">
        <v>75</v>
      </c>
    </row>
    <row r="3" spans="1:16" ht="24.75" customHeight="1" thickBot="1">
      <c r="A3" s="484"/>
      <c r="B3" s="83" t="s">
        <v>20</v>
      </c>
      <c r="C3" s="84" t="s">
        <v>21</v>
      </c>
      <c r="D3" s="85" t="s">
        <v>20</v>
      </c>
      <c r="E3" s="86" t="s">
        <v>21</v>
      </c>
      <c r="F3" s="413"/>
      <c r="K3" s="337"/>
      <c r="L3" s="345" t="s">
        <v>93</v>
      </c>
      <c r="M3" s="346"/>
      <c r="N3" s="337"/>
      <c r="P3" s="330" t="s">
        <v>93</v>
      </c>
    </row>
    <row r="4" spans="1:19" ht="15">
      <c r="A4" s="298" t="s">
        <v>62</v>
      </c>
      <c r="B4" s="45">
        <f>VLOOKUP(G4,'[1]Sheet1'!$A$203:$C$213,2,FALSE)</f>
        <v>7270</v>
      </c>
      <c r="C4" s="43">
        <f>VLOOKUP(G4,'[1]Sheet1'!$A$203:$C$213,3,FALSE)/100</f>
        <v>0.0592333075324887</v>
      </c>
      <c r="D4" s="45">
        <v>251380.9</v>
      </c>
      <c r="E4" s="43">
        <f>D4/$D$14</f>
        <v>0.10073730159725637</v>
      </c>
      <c r="F4" s="331">
        <f>B4*1000/D4</f>
        <v>28.920256073552128</v>
      </c>
      <c r="G4" s="336" t="s">
        <v>94</v>
      </c>
      <c r="I4" s="350">
        <f>L5+P5</f>
        <v>251380.9</v>
      </c>
      <c r="J4" s="336"/>
      <c r="K4" s="347" t="s">
        <v>93</v>
      </c>
      <c r="L4" s="348">
        <v>10957.37</v>
      </c>
      <c r="M4" s="346">
        <v>1</v>
      </c>
      <c r="N4" s="337"/>
      <c r="O4" s="330" t="s">
        <v>93</v>
      </c>
      <c r="P4" s="350">
        <v>2484452.67</v>
      </c>
      <c r="Q4" s="349">
        <v>1</v>
      </c>
      <c r="S4" s="350">
        <f>P4+L4</f>
        <v>2495410.04</v>
      </c>
    </row>
    <row r="5" spans="1:19" ht="15">
      <c r="A5" s="222" t="s">
        <v>63</v>
      </c>
      <c r="B5" s="30">
        <f>VLOOKUP(G5,'[1]Sheet1'!$A$203:$C$213,2,FALSE)</f>
        <v>6341</v>
      </c>
      <c r="C5" s="47">
        <f>VLOOKUP(G5,'[1]Sheet1'!$A$203:$C$213,3,FALSE)/100</f>
        <v>0.05166415447916242</v>
      </c>
      <c r="D5" s="30">
        <v>172112.9</v>
      </c>
      <c r="E5" s="47">
        <f aca="true" t="shared" si="0" ref="E5:E12">D5/$D$14</f>
        <v>0.06897178391866059</v>
      </c>
      <c r="F5" s="332">
        <f aca="true" t="shared" si="1" ref="F5:F14">B5*1000/D5</f>
        <v>36.84209608925305</v>
      </c>
      <c r="G5" s="336" t="s">
        <v>95</v>
      </c>
      <c r="I5" s="330">
        <f aca="true" t="shared" si="2" ref="I5:I12">L6+P6</f>
        <v>172112.9</v>
      </c>
      <c r="J5" s="336"/>
      <c r="K5" s="347">
        <v>1</v>
      </c>
      <c r="L5" s="348">
        <v>1633.9</v>
      </c>
      <c r="M5" s="346">
        <v>0.149</v>
      </c>
      <c r="N5" s="337"/>
      <c r="O5" s="330">
        <v>1</v>
      </c>
      <c r="P5" s="350">
        <v>249747</v>
      </c>
      <c r="Q5" s="351">
        <v>0.101</v>
      </c>
      <c r="S5" s="330">
        <f aca="true" t="shared" si="3" ref="S5:S13">P5+L5</f>
        <v>251380.9</v>
      </c>
    </row>
    <row r="6" spans="1:19" ht="15">
      <c r="A6" s="222" t="s">
        <v>64</v>
      </c>
      <c r="B6" s="30">
        <f>VLOOKUP(G6,'[1]Sheet1'!$A$203:$C$213,2,FALSE)</f>
        <v>8822</v>
      </c>
      <c r="C6" s="47">
        <f>VLOOKUP(G6,'[1]Sheet1'!$A$203:$C$213,3,FALSE)/100</f>
        <v>0.07187843728357844</v>
      </c>
      <c r="D6" s="30">
        <v>205618.90000000002</v>
      </c>
      <c r="E6" s="47">
        <f t="shared" si="0"/>
        <v>0.08239883437204697</v>
      </c>
      <c r="F6" s="332">
        <f t="shared" si="1"/>
        <v>42.90461625852487</v>
      </c>
      <c r="G6" s="336" t="s">
        <v>96</v>
      </c>
      <c r="I6" s="330">
        <f t="shared" si="2"/>
        <v>205618.90000000002</v>
      </c>
      <c r="J6" s="336"/>
      <c r="K6" s="347">
        <v>2</v>
      </c>
      <c r="L6" s="348">
        <v>1239.4</v>
      </c>
      <c r="M6" s="346">
        <v>0.113</v>
      </c>
      <c r="N6" s="337"/>
      <c r="O6" s="330">
        <v>2</v>
      </c>
      <c r="P6" s="350">
        <v>170873.5</v>
      </c>
      <c r="Q6" s="351">
        <v>0.069</v>
      </c>
      <c r="S6" s="330">
        <f t="shared" si="3"/>
        <v>172112.9</v>
      </c>
    </row>
    <row r="7" spans="1:19" ht="15">
      <c r="A7" s="222" t="s">
        <v>65</v>
      </c>
      <c r="B7" s="30">
        <f>VLOOKUP(G7,'[1]Sheet1'!$A$203:$C$213,2,FALSE)</f>
        <v>14910</v>
      </c>
      <c r="C7" s="47">
        <f>VLOOKUP(G7,'[1]Sheet1'!$A$203:$C$213,3,FALSE)/100</f>
        <v>0.12148124007006965</v>
      </c>
      <c r="D7" s="30">
        <v>315284.39999999997</v>
      </c>
      <c r="E7" s="47">
        <f t="shared" si="0"/>
        <v>0.12634571557230487</v>
      </c>
      <c r="F7" s="332">
        <f t="shared" si="1"/>
        <v>47.29063664424881</v>
      </c>
      <c r="G7" s="336" t="s">
        <v>97</v>
      </c>
      <c r="I7" s="330">
        <f t="shared" si="2"/>
        <v>315284.39999999997</v>
      </c>
      <c r="J7" s="336"/>
      <c r="K7" s="347">
        <v>3</v>
      </c>
      <c r="L7" s="348">
        <v>1270.2</v>
      </c>
      <c r="M7" s="346">
        <v>0.116</v>
      </c>
      <c r="N7" s="337"/>
      <c r="O7" s="330">
        <v>3</v>
      </c>
      <c r="P7" s="350">
        <v>204348.7</v>
      </c>
      <c r="Q7" s="351">
        <v>0.082</v>
      </c>
      <c r="S7" s="330">
        <f t="shared" si="3"/>
        <v>205618.90000000002</v>
      </c>
    </row>
    <row r="8" spans="1:19" ht="15">
      <c r="A8" s="222" t="s">
        <v>66</v>
      </c>
      <c r="B8" s="30">
        <f>VLOOKUP(G8,'[1]Sheet1'!$A$203:$C$213,2,FALSE)</f>
        <v>11383</v>
      </c>
      <c r="C8" s="47">
        <f>VLOOKUP(G8,'[1]Sheet1'!$A$203:$C$213,3,FALSE)/100</f>
        <v>0.09274453089990631</v>
      </c>
      <c r="D8" s="30">
        <v>216040.5</v>
      </c>
      <c r="E8" s="47">
        <f t="shared" si="0"/>
        <v>0.0865751415709072</v>
      </c>
      <c r="F8" s="332">
        <f t="shared" si="1"/>
        <v>52.68919485003969</v>
      </c>
      <c r="G8" s="336" t="s">
        <v>98</v>
      </c>
      <c r="I8" s="330">
        <f t="shared" si="2"/>
        <v>216040.5</v>
      </c>
      <c r="J8" s="336"/>
      <c r="K8" s="347">
        <v>4</v>
      </c>
      <c r="L8" s="348">
        <v>1619.3</v>
      </c>
      <c r="M8" s="346">
        <v>0.148</v>
      </c>
      <c r="N8" s="337"/>
      <c r="O8" s="330">
        <v>4</v>
      </c>
      <c r="P8" s="350">
        <v>313665.1</v>
      </c>
      <c r="Q8" s="351">
        <v>0.126</v>
      </c>
      <c r="S8" s="330">
        <f t="shared" si="3"/>
        <v>315284.39999999997</v>
      </c>
    </row>
    <row r="9" spans="1:19" ht="15">
      <c r="A9" s="222" t="s">
        <v>67</v>
      </c>
      <c r="B9" s="30">
        <f>VLOOKUP(G9,'[1]Sheet1'!$A$203:$C$213,2,FALSE)</f>
        <v>11632</v>
      </c>
      <c r="C9" s="47">
        <f>VLOOKUP(G9,'[1]Sheet1'!$A$203:$C$213,3,FALSE)/100</f>
        <v>0.09477329205198191</v>
      </c>
      <c r="D9" s="30">
        <v>225784.6</v>
      </c>
      <c r="E9" s="47">
        <f t="shared" si="0"/>
        <v>0.09047995033121407</v>
      </c>
      <c r="F9" s="332">
        <f t="shared" si="1"/>
        <v>51.51812834001964</v>
      </c>
      <c r="G9" s="336" t="s">
        <v>99</v>
      </c>
      <c r="I9" s="330">
        <f t="shared" si="2"/>
        <v>225784.6</v>
      </c>
      <c r="J9" s="336"/>
      <c r="K9" s="347">
        <v>5</v>
      </c>
      <c r="L9" s="348">
        <v>1099.7</v>
      </c>
      <c r="M9" s="346">
        <v>0.1</v>
      </c>
      <c r="N9" s="337"/>
      <c r="O9" s="330">
        <v>5</v>
      </c>
      <c r="P9" s="350">
        <v>214940.8</v>
      </c>
      <c r="Q9" s="351">
        <v>0.087</v>
      </c>
      <c r="S9" s="330">
        <f t="shared" si="3"/>
        <v>216040.5</v>
      </c>
    </row>
    <row r="10" spans="1:19" ht="15">
      <c r="A10" s="222" t="s">
        <v>68</v>
      </c>
      <c r="B10" s="30">
        <f>VLOOKUP(G10,'[1]Sheet1'!$A$203:$C$213,2,FALSE)</f>
        <v>15000</v>
      </c>
      <c r="C10" s="47">
        <f>VLOOKUP(G10,'[1]Sheet1'!$A$203:$C$213,3,FALSE)/100</f>
        <v>0.1222145272334705</v>
      </c>
      <c r="D10" s="30">
        <v>290547.3</v>
      </c>
      <c r="E10" s="47">
        <f t="shared" si="0"/>
        <v>0.11643267642198961</v>
      </c>
      <c r="F10" s="332">
        <f t="shared" si="1"/>
        <v>51.62670587542889</v>
      </c>
      <c r="G10" s="336" t="s">
        <v>100</v>
      </c>
      <c r="I10" s="330">
        <f t="shared" si="2"/>
        <v>290547.3</v>
      </c>
      <c r="J10" s="336"/>
      <c r="K10" s="347">
        <v>6</v>
      </c>
      <c r="L10" s="348">
        <v>1137.9</v>
      </c>
      <c r="M10" s="346">
        <v>0.104</v>
      </c>
      <c r="N10" s="337"/>
      <c r="O10" s="330">
        <v>6</v>
      </c>
      <c r="P10" s="350">
        <v>224646.7</v>
      </c>
      <c r="Q10" s="351">
        <v>0.09</v>
      </c>
      <c r="S10" s="330">
        <f t="shared" si="3"/>
        <v>225784.6</v>
      </c>
    </row>
    <row r="11" spans="1:19" ht="15">
      <c r="A11" s="222" t="s">
        <v>69</v>
      </c>
      <c r="B11" s="30">
        <f>VLOOKUP(G11,'[1]Sheet1'!$A$203:$C$213,2,FALSE)</f>
        <v>9787</v>
      </c>
      <c r="C11" s="47">
        <f>VLOOKUP(G11,'[1]Sheet1'!$A$203:$C$213,3,FALSE)/100</f>
        <v>0.07974090520226504</v>
      </c>
      <c r="D11" s="30">
        <v>210840.7</v>
      </c>
      <c r="E11" s="47">
        <f t="shared" si="0"/>
        <v>0.08449139606420637</v>
      </c>
      <c r="F11" s="332">
        <f t="shared" si="1"/>
        <v>46.41893144919363</v>
      </c>
      <c r="G11" s="336" t="s">
        <v>101</v>
      </c>
      <c r="I11" s="330">
        <f t="shared" si="2"/>
        <v>210840.7</v>
      </c>
      <c r="J11" s="336"/>
      <c r="K11" s="347">
        <v>7</v>
      </c>
      <c r="L11" s="348">
        <v>1064.5</v>
      </c>
      <c r="M11" s="346">
        <v>0.097</v>
      </c>
      <c r="N11" s="337"/>
      <c r="O11" s="330">
        <v>7</v>
      </c>
      <c r="P11" s="350">
        <v>289482.8</v>
      </c>
      <c r="Q11" s="351">
        <v>0.117</v>
      </c>
      <c r="S11" s="330">
        <f t="shared" si="3"/>
        <v>290547.3</v>
      </c>
    </row>
    <row r="12" spans="1:19" ht="15">
      <c r="A12" s="222" t="s">
        <v>70</v>
      </c>
      <c r="B12" s="30">
        <f>VLOOKUP(G12,'[1]Sheet1'!$A$203:$C$213,2,FALSE)</f>
        <v>36088</v>
      </c>
      <c r="C12" s="47">
        <f>VLOOKUP(G12,'[1]Sheet1'!$A$203:$C$213,3,FALSE)/100</f>
        <v>0.2940318572534322</v>
      </c>
      <c r="D12" s="30">
        <v>607800.1</v>
      </c>
      <c r="E12" s="47">
        <f t="shared" si="0"/>
        <v>0.24356720015141398</v>
      </c>
      <c r="F12" s="332">
        <f t="shared" si="1"/>
        <v>59.374784571440514</v>
      </c>
      <c r="G12" s="336" t="s">
        <v>102</v>
      </c>
      <c r="I12" s="330">
        <f t="shared" si="2"/>
        <v>607800.1</v>
      </c>
      <c r="J12" s="336"/>
      <c r="K12" s="330">
        <v>8</v>
      </c>
      <c r="L12" s="350">
        <v>1134.2</v>
      </c>
      <c r="M12" s="351">
        <v>0.104</v>
      </c>
      <c r="O12" s="330">
        <v>8</v>
      </c>
      <c r="P12" s="350">
        <v>209706.5</v>
      </c>
      <c r="Q12" s="351">
        <v>0.084</v>
      </c>
      <c r="S12" s="330">
        <f t="shared" si="3"/>
        <v>210840.7</v>
      </c>
    </row>
    <row r="13" spans="1:19" ht="15.75" thickBot="1">
      <c r="A13" s="225" t="s">
        <v>47</v>
      </c>
      <c r="B13" s="137">
        <f>VLOOKUP(G13,'[1]Sheet1'!$A$203:$C$213,2,FALSE)</f>
        <v>1502</v>
      </c>
      <c r="C13" s="229">
        <f>VLOOKUP(G13,'[1]Sheet1'!$A$203:$C$213,3,FALSE)/100</f>
        <v>0.012237747993644845</v>
      </c>
      <c r="D13" s="304"/>
      <c r="E13" s="229"/>
      <c r="F13" s="333"/>
      <c r="G13" s="336" t="s">
        <v>103</v>
      </c>
      <c r="K13" s="330">
        <v>9</v>
      </c>
      <c r="L13" s="342">
        <v>758.4</v>
      </c>
      <c r="M13" s="343">
        <v>0.069</v>
      </c>
      <c r="N13" s="341"/>
      <c r="O13" s="330">
        <v>9</v>
      </c>
      <c r="P13" s="350">
        <v>607041.7</v>
      </c>
      <c r="Q13" s="351">
        <v>0.244</v>
      </c>
      <c r="S13" s="330">
        <f t="shared" si="3"/>
        <v>607800.1</v>
      </c>
    </row>
    <row r="14" spans="1:14" ht="15.75" thickBot="1">
      <c r="A14" s="239" t="s">
        <v>36</v>
      </c>
      <c r="B14" s="149">
        <f>VLOOKUP(G14,'[1]Sheet1'!$A$203:$C$213,2,FALSE)</f>
        <v>122735</v>
      </c>
      <c r="C14" s="233">
        <f>VLOOKUP(G14,'[1]Sheet1'!$A$203:$C$213,3,FALSE)/100</f>
        <v>1</v>
      </c>
      <c r="D14" s="232">
        <f>SUM(D4:D12)</f>
        <v>2495410.3</v>
      </c>
      <c r="E14" s="233">
        <f>SUM(E4:E12)</f>
        <v>1</v>
      </c>
      <c r="F14" s="334">
        <f t="shared" si="1"/>
        <v>49.184296466196365</v>
      </c>
      <c r="G14" s="337" t="s">
        <v>93</v>
      </c>
      <c r="J14" s="337"/>
      <c r="L14" s="337">
        <v>2441087</v>
      </c>
      <c r="M14" s="337"/>
      <c r="N14" s="337"/>
    </row>
    <row r="15" spans="1:12" ht="15">
      <c r="A15" s="155"/>
      <c r="B15" s="240"/>
      <c r="C15" s="241"/>
      <c r="D15" s="299"/>
      <c r="E15" s="241"/>
      <c r="F15" s="300"/>
      <c r="L15" s="350"/>
    </row>
    <row r="16" spans="1:6" ht="15">
      <c r="A16" s="301" t="s">
        <v>42</v>
      </c>
      <c r="B16" s="80"/>
      <c r="C16" s="80"/>
      <c r="D16" s="80"/>
      <c r="E16" s="80"/>
      <c r="F16" s="80"/>
    </row>
    <row r="17" spans="1:6" ht="32.25" customHeight="1">
      <c r="A17" s="440" t="s">
        <v>134</v>
      </c>
      <c r="B17" s="440"/>
      <c r="C17" s="440"/>
      <c r="D17" s="440"/>
      <c r="E17" s="440"/>
      <c r="F17" s="440"/>
    </row>
    <row r="18" spans="1:6" ht="15">
      <c r="A18" s="483" t="s">
        <v>135</v>
      </c>
      <c r="B18" s="440"/>
      <c r="C18" s="440"/>
      <c r="D18" s="440"/>
      <c r="E18" s="440"/>
      <c r="F18" s="440"/>
    </row>
    <row r="20" ht="15.75" thickBot="1"/>
    <row r="21" spans="1:6" ht="15">
      <c r="A21" s="298" t="s">
        <v>136</v>
      </c>
      <c r="B21" s="338">
        <f>B4+B5</f>
        <v>13611</v>
      </c>
      <c r="D21" s="338">
        <f>D4+D5</f>
        <v>423493.8</v>
      </c>
      <c r="F21" s="353">
        <f>B21*1000/D21</f>
        <v>32.13978575365212</v>
      </c>
    </row>
    <row r="22" spans="1:6" ht="15">
      <c r="A22" s="222" t="s">
        <v>137</v>
      </c>
      <c r="B22" s="338">
        <f>B8+B9</f>
        <v>23015</v>
      </c>
      <c r="D22" s="338">
        <f>D8+D9</f>
        <v>441825.1</v>
      </c>
      <c r="F22" s="353">
        <f>B22*1000/D22</f>
        <v>52.09074812635136</v>
      </c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0"/>
  <sheetViews>
    <sheetView zoomScalePageLayoutView="0" workbookViewId="0" topLeftCell="A1">
      <selection activeCell="B4" sqref="B4:F14"/>
    </sheetView>
  </sheetViews>
  <sheetFormatPr defaultColWidth="11.421875" defaultRowHeight="15"/>
  <cols>
    <col min="1" max="1" width="25.7109375" style="330" customWidth="1"/>
    <col min="2" max="6" width="20.140625" style="330" customWidth="1"/>
    <col min="7" max="16384" width="11.421875" style="330" customWidth="1"/>
  </cols>
  <sheetData>
    <row r="1" spans="1:6" ht="49.5" customHeight="1" thickBot="1" thickTop="1">
      <c r="A1" s="376" t="s">
        <v>133</v>
      </c>
      <c r="B1" s="405"/>
      <c r="C1" s="405"/>
      <c r="D1" s="405"/>
      <c r="E1" s="405"/>
      <c r="F1" s="425"/>
    </row>
    <row r="2" spans="1:10" ht="49.5" customHeight="1" thickTop="1">
      <c r="A2" s="402" t="s">
        <v>76</v>
      </c>
      <c r="B2" s="395" t="s">
        <v>77</v>
      </c>
      <c r="C2" s="396"/>
      <c r="D2" s="455" t="s">
        <v>78</v>
      </c>
      <c r="E2" s="456"/>
      <c r="F2" s="412" t="s">
        <v>75</v>
      </c>
      <c r="J2" s="336"/>
    </row>
    <row r="3" spans="1:16" ht="49.5" customHeight="1" thickBot="1">
      <c r="A3" s="484"/>
      <c r="B3" s="83" t="s">
        <v>20</v>
      </c>
      <c r="C3" s="84" t="s">
        <v>21</v>
      </c>
      <c r="D3" s="85" t="s">
        <v>20</v>
      </c>
      <c r="E3" s="86" t="s">
        <v>21</v>
      </c>
      <c r="F3" s="362"/>
      <c r="J3" s="336"/>
      <c r="K3" s="350"/>
      <c r="L3" s="351"/>
      <c r="N3" s="352"/>
      <c r="O3" s="350"/>
      <c r="P3" s="351"/>
    </row>
    <row r="4" spans="1:16" ht="15">
      <c r="A4" s="298" t="s">
        <v>62</v>
      </c>
      <c r="B4" s="45">
        <f>VLOOKUP(G4,'[1]Sheet1'!$A$218:$I$228,6,FALSE)</f>
        <v>1056</v>
      </c>
      <c r="C4" s="43">
        <f>VLOOKUP(G4,'[1]Sheet1'!$A$218:$I$228,7,FALSE)/100</f>
        <v>0.09108945053049254</v>
      </c>
      <c r="D4" s="45">
        <v>251380.9</v>
      </c>
      <c r="E4" s="43">
        <f>D4/$D$14</f>
        <v>0.10073730159725637</v>
      </c>
      <c r="F4" s="302">
        <f>B4*1000/D4</f>
        <v>4.200796480559979</v>
      </c>
      <c r="G4" s="336" t="s">
        <v>94</v>
      </c>
      <c r="J4" s="336"/>
      <c r="K4" s="350"/>
      <c r="L4" s="351"/>
      <c r="O4" s="350"/>
      <c r="P4" s="351"/>
    </row>
    <row r="5" spans="1:16" ht="15">
      <c r="A5" s="222" t="s">
        <v>63</v>
      </c>
      <c r="B5" s="30">
        <f>VLOOKUP(G5,'[1]Sheet1'!$A$218:$I$228,6,FALSE)</f>
        <v>872</v>
      </c>
      <c r="C5" s="47">
        <f>VLOOKUP(G5,'[1]Sheet1'!$A$218:$I$228,7,FALSE)/100</f>
        <v>0.07521780384714914</v>
      </c>
      <c r="D5" s="30">
        <v>172112.9</v>
      </c>
      <c r="E5" s="47">
        <f aca="true" t="shared" si="0" ref="E5:E12">D5/$D$14</f>
        <v>0.06897178391866059</v>
      </c>
      <c r="F5" s="303">
        <f aca="true" t="shared" si="1" ref="F5:F14">B5*1000/D5</f>
        <v>5.066441852993006</v>
      </c>
      <c r="G5" s="336" t="s">
        <v>95</v>
      </c>
      <c r="J5" s="336"/>
      <c r="K5" s="350"/>
      <c r="L5" s="351"/>
      <c r="O5" s="350"/>
      <c r="P5" s="351"/>
    </row>
    <row r="6" spans="1:16" ht="15">
      <c r="A6" s="222" t="s">
        <v>64</v>
      </c>
      <c r="B6" s="30">
        <v>1166</v>
      </c>
      <c r="C6" s="47">
        <f>VLOOKUP(G6,'[1]Sheet1'!$A$218:$I$228,7,FALSE)/100</f>
        <v>0.09919779177089623</v>
      </c>
      <c r="D6" s="30">
        <v>205618.90000000002</v>
      </c>
      <c r="E6" s="47">
        <f t="shared" si="0"/>
        <v>0.08239883437204697</v>
      </c>
      <c r="F6" s="303">
        <f t="shared" si="1"/>
        <v>5.670684941899795</v>
      </c>
      <c r="G6" s="336" t="s">
        <v>96</v>
      </c>
      <c r="J6" s="336"/>
      <c r="K6" s="350"/>
      <c r="L6" s="351"/>
      <c r="O6" s="350"/>
      <c r="P6" s="351"/>
    </row>
    <row r="7" spans="1:16" ht="15">
      <c r="A7" s="222" t="s">
        <v>65</v>
      </c>
      <c r="B7" s="30">
        <f>VLOOKUP(G7,'[1]Sheet1'!$A$218:$I$228,6,FALSE)</f>
        <v>1690</v>
      </c>
      <c r="C7" s="47">
        <f>VLOOKUP(G7,'[1]Sheet1'!$A$218:$I$228,7,FALSE)/100</f>
        <v>0.14577762442853445</v>
      </c>
      <c r="D7" s="30">
        <v>315284.39999999997</v>
      </c>
      <c r="E7" s="47">
        <f t="shared" si="0"/>
        <v>0.12634571557230487</v>
      </c>
      <c r="F7" s="303">
        <f t="shared" si="1"/>
        <v>5.3602398342575786</v>
      </c>
      <c r="G7" s="336" t="s">
        <v>97</v>
      </c>
      <c r="J7" s="336"/>
      <c r="K7" s="350"/>
      <c r="L7" s="351"/>
      <c r="O7" s="350"/>
      <c r="P7" s="351"/>
    </row>
    <row r="8" spans="1:16" ht="15">
      <c r="A8" s="222" t="s">
        <v>66</v>
      </c>
      <c r="B8" s="30">
        <f>VLOOKUP(G8,'[1]Sheet1'!$A$218:$I$228,6,FALSE)</f>
        <v>1160</v>
      </c>
      <c r="C8" s="47">
        <f>VLOOKUP(G8,'[1]Sheet1'!$A$218:$I$228,7,FALSE)/100</f>
        <v>0.1000603812645562</v>
      </c>
      <c r="D8" s="30">
        <v>216040.5</v>
      </c>
      <c r="E8" s="47">
        <f t="shared" si="0"/>
        <v>0.0865751415709072</v>
      </c>
      <c r="F8" s="303">
        <f t="shared" si="1"/>
        <v>5.369363614692616</v>
      </c>
      <c r="G8" s="336" t="s">
        <v>98</v>
      </c>
      <c r="J8" s="336"/>
      <c r="K8" s="350"/>
      <c r="L8" s="351"/>
      <c r="O8" s="350"/>
      <c r="P8" s="351"/>
    </row>
    <row r="9" spans="1:16" ht="15">
      <c r="A9" s="222" t="s">
        <v>67</v>
      </c>
      <c r="B9" s="30">
        <f>VLOOKUP(G9,'[1]Sheet1'!$A$218:$I$228,6,FALSE)</f>
        <v>1009</v>
      </c>
      <c r="C9" s="47">
        <f>VLOOKUP(G9,'[1]Sheet1'!$A$218:$I$228,7,FALSE)/100</f>
        <v>0.0870352799102907</v>
      </c>
      <c r="D9" s="30">
        <v>225784.6</v>
      </c>
      <c r="E9" s="47">
        <f t="shared" si="0"/>
        <v>0.09047995033121407</v>
      </c>
      <c r="F9" s="303">
        <f t="shared" si="1"/>
        <v>4.468861029494483</v>
      </c>
      <c r="G9" s="336" t="s">
        <v>99</v>
      </c>
      <c r="J9" s="336"/>
      <c r="K9" s="350"/>
      <c r="L9" s="351"/>
      <c r="O9" s="350"/>
      <c r="P9" s="351"/>
    </row>
    <row r="10" spans="1:16" ht="15">
      <c r="A10" s="222" t="s">
        <v>68</v>
      </c>
      <c r="B10" s="30">
        <f>VLOOKUP(G10,'[1]Sheet1'!$A$218:$I$228,6,FALSE)</f>
        <v>1242</v>
      </c>
      <c r="C10" s="47">
        <f>VLOOKUP(G10,'[1]Sheet1'!$A$218:$I$228,7,FALSE)/100</f>
        <v>0.10713361511256793</v>
      </c>
      <c r="D10" s="30">
        <v>290547.3</v>
      </c>
      <c r="E10" s="47">
        <f t="shared" si="0"/>
        <v>0.11643267642198961</v>
      </c>
      <c r="F10" s="303">
        <f t="shared" si="1"/>
        <v>4.274691246485512</v>
      </c>
      <c r="G10" s="336" t="s">
        <v>100</v>
      </c>
      <c r="J10" s="336"/>
      <c r="K10" s="350"/>
      <c r="L10" s="351"/>
      <c r="O10" s="350"/>
      <c r="P10" s="351"/>
    </row>
    <row r="11" spans="1:16" ht="15">
      <c r="A11" s="222" t="s">
        <v>69</v>
      </c>
      <c r="B11" s="30">
        <f>VLOOKUP(G11,'[1]Sheet1'!$A$218:$I$228,6,FALSE)</f>
        <v>783</v>
      </c>
      <c r="C11" s="47">
        <f>VLOOKUP(G11,'[1]Sheet1'!$A$218:$I$228,7,FALSE)/100</f>
        <v>0.06754075735357544</v>
      </c>
      <c r="D11" s="30">
        <v>210840.7</v>
      </c>
      <c r="E11" s="47">
        <f t="shared" si="0"/>
        <v>0.08449139606420637</v>
      </c>
      <c r="F11" s="303">
        <f t="shared" si="1"/>
        <v>3.7137042326268124</v>
      </c>
      <c r="G11" s="336" t="s">
        <v>101</v>
      </c>
      <c r="K11" s="350"/>
      <c r="L11" s="351"/>
      <c r="O11" s="350"/>
      <c r="P11" s="351"/>
    </row>
    <row r="12" spans="1:16" ht="15">
      <c r="A12" s="222" t="s">
        <v>71</v>
      </c>
      <c r="B12" s="30">
        <v>2422</v>
      </c>
      <c r="C12" s="47">
        <f>VLOOKUP(G12,'[1]Sheet1'!$A$218:$I$228,7,FALSE)/100</f>
        <v>0.2197015440351937</v>
      </c>
      <c r="D12" s="30">
        <v>607800.1</v>
      </c>
      <c r="E12" s="47">
        <f t="shared" si="0"/>
        <v>0.24356720015141398</v>
      </c>
      <c r="F12" s="303">
        <f t="shared" si="1"/>
        <v>3.9848627863009565</v>
      </c>
      <c r="G12" s="336" t="s">
        <v>102</v>
      </c>
      <c r="J12" s="337"/>
      <c r="K12" s="350"/>
      <c r="L12" s="351"/>
      <c r="P12" s="351"/>
    </row>
    <row r="13" spans="1:7" ht="15.75" thickBot="1">
      <c r="A13" s="225" t="s">
        <v>47</v>
      </c>
      <c r="B13" s="137">
        <f>VLOOKUP(G13,'[1]Sheet1'!$A$218:$I$228,6,FALSE)</f>
        <v>84</v>
      </c>
      <c r="C13" s="229">
        <f>VLOOKUP(G13,'[1]Sheet1'!$A$218:$I$228,7,FALSE)/100</f>
        <v>0.007245751746743724</v>
      </c>
      <c r="D13" s="304"/>
      <c r="E13" s="229"/>
      <c r="F13" s="305"/>
      <c r="G13" s="336" t="s">
        <v>103</v>
      </c>
    </row>
    <row r="14" spans="1:16" ht="15.75" thickBot="1">
      <c r="A14" s="239" t="s">
        <v>36</v>
      </c>
      <c r="B14" s="149">
        <v>11501</v>
      </c>
      <c r="C14" s="306">
        <f>VLOOKUP(G14,'[1]Sheet1'!$A$218:$I$228,7,FALSE)/100</f>
        <v>1</v>
      </c>
      <c r="D14" s="307">
        <f>SUM(D4:D12)</f>
        <v>2495410.3</v>
      </c>
      <c r="E14" s="308">
        <f>SUM(E4:E12)</f>
        <v>1</v>
      </c>
      <c r="F14" s="309">
        <f t="shared" si="1"/>
        <v>4.608861316313393</v>
      </c>
      <c r="G14" s="337" t="s">
        <v>93</v>
      </c>
      <c r="K14" s="350"/>
      <c r="L14" s="351"/>
      <c r="N14" s="352"/>
      <c r="O14" s="350"/>
      <c r="P14" s="351"/>
    </row>
    <row r="15" spans="1:6" ht="15">
      <c r="A15" s="155"/>
      <c r="B15" s="240"/>
      <c r="C15" s="310"/>
      <c r="D15" s="299"/>
      <c r="E15" s="241"/>
      <c r="F15" s="311"/>
    </row>
    <row r="16" spans="1:6" ht="15">
      <c r="A16" s="301" t="s">
        <v>42</v>
      </c>
      <c r="B16" s="344"/>
      <c r="C16" s="80"/>
      <c r="D16" s="340"/>
      <c r="E16" s="80"/>
      <c r="F16" s="80"/>
    </row>
    <row r="17" spans="1:6" ht="15">
      <c r="A17" s="440"/>
      <c r="B17" s="440"/>
      <c r="C17" s="440"/>
      <c r="D17" s="440"/>
      <c r="E17" s="440"/>
      <c r="F17" s="440"/>
    </row>
    <row r="18" spans="1:6" ht="15">
      <c r="A18" s="483" t="s">
        <v>135</v>
      </c>
      <c r="B18" s="483"/>
      <c r="C18" s="483"/>
      <c r="D18" s="483"/>
      <c r="E18" s="483"/>
      <c r="F18" s="483"/>
    </row>
    <row r="19" spans="1:6" ht="15">
      <c r="A19" s="312"/>
      <c r="B19" s="312"/>
      <c r="C19" s="59"/>
      <c r="D19" s="59"/>
      <c r="E19" s="59"/>
      <c r="F19" s="59"/>
    </row>
    <row r="20" spans="1:6" ht="15">
      <c r="A20" s="59"/>
      <c r="B20" s="59"/>
      <c r="C20" s="59"/>
      <c r="D20" s="59"/>
      <c r="E20" s="59"/>
      <c r="F20" s="59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2"/>
  <sheetViews>
    <sheetView zoomScalePageLayoutView="0" workbookViewId="0" topLeftCell="A1">
      <selection activeCell="N6" sqref="N6:P20"/>
    </sheetView>
  </sheetViews>
  <sheetFormatPr defaultColWidth="11.421875" defaultRowHeight="15"/>
  <cols>
    <col min="1" max="1" width="25.7109375" style="330" customWidth="1"/>
    <col min="2" max="16" width="14.00390625" style="330" customWidth="1"/>
    <col min="17" max="16384" width="11.421875" style="330" customWidth="1"/>
  </cols>
  <sheetData>
    <row r="1" spans="1:16" ht="24.75" customHeight="1" thickBot="1" thickTop="1">
      <c r="A1" s="357" t="s">
        <v>79</v>
      </c>
      <c r="B1" s="358"/>
      <c r="C1" s="358"/>
      <c r="D1" s="358"/>
      <c r="E1" s="358"/>
      <c r="F1" s="358"/>
      <c r="G1" s="359"/>
      <c r="H1" s="359"/>
      <c r="I1" s="359"/>
      <c r="J1" s="359"/>
      <c r="K1" s="359"/>
      <c r="L1" s="359"/>
      <c r="M1" s="359"/>
      <c r="N1" s="359"/>
      <c r="O1" s="359"/>
      <c r="P1" s="360"/>
    </row>
    <row r="2" spans="1:16" ht="24.75" customHeight="1" thickBot="1" thickTop="1">
      <c r="A2" s="357" t="s">
        <v>119</v>
      </c>
      <c r="B2" s="358"/>
      <c r="C2" s="358"/>
      <c r="D2" s="358"/>
      <c r="E2" s="358"/>
      <c r="F2" s="358"/>
      <c r="G2" s="359"/>
      <c r="H2" s="359"/>
      <c r="I2" s="359"/>
      <c r="J2" s="359"/>
      <c r="K2" s="359"/>
      <c r="L2" s="359"/>
      <c r="M2" s="359"/>
      <c r="N2" s="359"/>
      <c r="O2" s="359"/>
      <c r="P2" s="360"/>
    </row>
    <row r="3" spans="1:16" ht="24.75" customHeight="1" thickBot="1" thickTop="1">
      <c r="A3" s="361" t="s">
        <v>18</v>
      </c>
      <c r="B3" s="364" t="s">
        <v>19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6"/>
      <c r="P3" s="367" t="s">
        <v>120</v>
      </c>
    </row>
    <row r="4" spans="1:16" ht="24.75" customHeight="1">
      <c r="A4" s="362"/>
      <c r="B4" s="354">
        <v>2012</v>
      </c>
      <c r="C4" s="355"/>
      <c r="D4" s="354">
        <v>2013</v>
      </c>
      <c r="E4" s="355"/>
      <c r="F4" s="354">
        <v>2014</v>
      </c>
      <c r="G4" s="355"/>
      <c r="H4" s="354">
        <v>2015</v>
      </c>
      <c r="I4" s="355"/>
      <c r="J4" s="356">
        <v>2016</v>
      </c>
      <c r="K4" s="355"/>
      <c r="L4" s="356">
        <v>2017</v>
      </c>
      <c r="M4" s="355"/>
      <c r="N4" s="356">
        <v>2018</v>
      </c>
      <c r="O4" s="355"/>
      <c r="P4" s="368"/>
    </row>
    <row r="5" spans="1:16" ht="24.75" customHeight="1" thickBot="1">
      <c r="A5" s="363"/>
      <c r="B5" s="7" t="s">
        <v>20</v>
      </c>
      <c r="C5" s="10" t="s">
        <v>21</v>
      </c>
      <c r="D5" s="9" t="s">
        <v>20</v>
      </c>
      <c r="E5" s="8" t="s">
        <v>21</v>
      </c>
      <c r="F5" s="9" t="s">
        <v>20</v>
      </c>
      <c r="G5" s="8" t="s">
        <v>21</v>
      </c>
      <c r="H5" s="7" t="s">
        <v>20</v>
      </c>
      <c r="I5" s="8" t="s">
        <v>21</v>
      </c>
      <c r="J5" s="9" t="s">
        <v>20</v>
      </c>
      <c r="K5" s="8" t="s">
        <v>21</v>
      </c>
      <c r="L5" s="9" t="s">
        <v>20</v>
      </c>
      <c r="M5" s="8" t="s">
        <v>21</v>
      </c>
      <c r="N5" s="9" t="s">
        <v>20</v>
      </c>
      <c r="O5" s="8" t="s">
        <v>21</v>
      </c>
      <c r="P5" s="368"/>
    </row>
    <row r="6" spans="1:17" ht="31.5" customHeight="1" thickBot="1">
      <c r="A6" s="11" t="s">
        <v>22</v>
      </c>
      <c r="B6" s="15">
        <v>21100</v>
      </c>
      <c r="C6" s="16">
        <v>0.15615980106277477</v>
      </c>
      <c r="D6" s="17">
        <v>19378</v>
      </c>
      <c r="E6" s="18">
        <v>0.1529125830532014</v>
      </c>
      <c r="F6" s="17">
        <v>18277</v>
      </c>
      <c r="G6" s="18">
        <v>0.15080655142538885</v>
      </c>
      <c r="H6" s="12">
        <v>17655</v>
      </c>
      <c r="I6" s="13">
        <v>0.15161403900486917</v>
      </c>
      <c r="J6" s="14">
        <v>18682</v>
      </c>
      <c r="K6" s="13">
        <v>0.1558365726297526</v>
      </c>
      <c r="L6" s="14">
        <v>19194</v>
      </c>
      <c r="M6" s="13">
        <v>0.1587448619232328</v>
      </c>
      <c r="N6" s="14">
        <f>VLOOKUP(Q6,'[1]Sheet1'!$A$3:$C$15,2,FALSE)</f>
        <v>19374</v>
      </c>
      <c r="O6" s="13">
        <f>VLOOKUP(Q6,'[1]Sheet1'!$A$3:$C$15,3,FALSE)/100</f>
        <v>0.1578522833747505</v>
      </c>
      <c r="P6" s="19">
        <f>(N6-L6)/L6</f>
        <v>0.009377930603313536</v>
      </c>
      <c r="Q6" s="336" t="s">
        <v>81</v>
      </c>
    </row>
    <row r="7" spans="1:17" ht="15">
      <c r="A7" s="20" t="s">
        <v>23</v>
      </c>
      <c r="B7" s="24">
        <v>23640</v>
      </c>
      <c r="C7" s="25">
        <v>0.17495818469781968</v>
      </c>
      <c r="D7" s="21">
        <v>21957</v>
      </c>
      <c r="E7" s="22">
        <v>0.17326357653520194</v>
      </c>
      <c r="F7" s="21">
        <v>20997</v>
      </c>
      <c r="G7" s="22">
        <v>0.17324972152316515</v>
      </c>
      <c r="H7" s="21">
        <v>20747</v>
      </c>
      <c r="I7" s="22">
        <v>0.17816689137547553</v>
      </c>
      <c r="J7" s="23">
        <v>20734</v>
      </c>
      <c r="K7" s="22">
        <v>0.17295340418077776</v>
      </c>
      <c r="L7" s="23">
        <v>20627</v>
      </c>
      <c r="M7" s="22">
        <v>0.17059655449049302</v>
      </c>
      <c r="N7" s="23">
        <f>VLOOKUP(Q7,'[1]Sheet1'!$A$3:$C$15,2,FALSE)</f>
        <v>21215</v>
      </c>
      <c r="O7" s="22">
        <f>VLOOKUP(Q7,'[1]Sheet1'!$A$3:$C$15,3,FALSE)/100</f>
        <v>0.17285207968387176</v>
      </c>
      <c r="P7" s="26">
        <f aca="true" t="shared" si="0" ref="P7:P20">(N7-L7)/L7</f>
        <v>0.028506326659233045</v>
      </c>
      <c r="Q7" s="336" t="s">
        <v>82</v>
      </c>
    </row>
    <row r="8" spans="1:17" ht="15">
      <c r="A8" s="27" t="s">
        <v>24</v>
      </c>
      <c r="B8" s="30">
        <v>9611</v>
      </c>
      <c r="C8" s="31">
        <v>0.07113041933717196</v>
      </c>
      <c r="D8" s="28">
        <v>9186</v>
      </c>
      <c r="E8" s="22">
        <v>0.07248709814876189</v>
      </c>
      <c r="F8" s="28">
        <v>8604</v>
      </c>
      <c r="G8" s="22">
        <v>0.07099302776517183</v>
      </c>
      <c r="H8" s="28">
        <v>8318</v>
      </c>
      <c r="I8" s="22">
        <v>0.07143163842778259</v>
      </c>
      <c r="J8" s="29">
        <v>8575</v>
      </c>
      <c r="K8" s="22">
        <v>0.07152866985869438</v>
      </c>
      <c r="L8" s="29">
        <v>8570</v>
      </c>
      <c r="M8" s="22">
        <v>0.07087858011264483</v>
      </c>
      <c r="N8" s="29">
        <f>VLOOKUP(Q8,'[1]Sheet1'!$A$3:$C$15,2,FALSE)</f>
        <v>8955</v>
      </c>
      <c r="O8" s="22">
        <f>VLOOKUP(Q8,'[1]Sheet1'!$A$3:$C$15,3,FALSE)/100</f>
        <v>0.07296207275838187</v>
      </c>
      <c r="P8" s="32">
        <f t="shared" si="0"/>
        <v>0.044924154025670945</v>
      </c>
      <c r="Q8" s="336" t="s">
        <v>83</v>
      </c>
    </row>
    <row r="9" spans="1:17" ht="15">
      <c r="A9" s="27" t="s">
        <v>25</v>
      </c>
      <c r="B9" s="30">
        <v>15580</v>
      </c>
      <c r="C9" s="31">
        <v>0.11530662087952752</v>
      </c>
      <c r="D9" s="28">
        <v>14899</v>
      </c>
      <c r="E9" s="22">
        <v>0.11756861259725708</v>
      </c>
      <c r="F9" s="28">
        <v>14271</v>
      </c>
      <c r="G9" s="22">
        <v>0.11775238252403152</v>
      </c>
      <c r="H9" s="28">
        <v>13646</v>
      </c>
      <c r="I9" s="22">
        <v>0.11718635945966835</v>
      </c>
      <c r="J9" s="29">
        <v>13725</v>
      </c>
      <c r="K9" s="22">
        <v>0.11448757945312892</v>
      </c>
      <c r="L9" s="29">
        <v>13936</v>
      </c>
      <c r="M9" s="22">
        <v>0.11525833050756341</v>
      </c>
      <c r="N9" s="29">
        <f>VLOOKUP(Q9,'[1]Sheet1'!$A$3:$C$15,2,FALSE)</f>
        <v>14211</v>
      </c>
      <c r="O9" s="22">
        <f>VLOOKUP(Q9,'[1]Sheet1'!$A$3:$C$15,3,FALSE)/100</f>
        <v>0.11578604310098994</v>
      </c>
      <c r="P9" s="32">
        <f t="shared" si="0"/>
        <v>0.019733065442020668</v>
      </c>
      <c r="Q9" s="336" t="s">
        <v>84</v>
      </c>
    </row>
    <row r="10" spans="1:17" ht="15">
      <c r="A10" s="27" t="s">
        <v>26</v>
      </c>
      <c r="B10" s="30">
        <v>11759</v>
      </c>
      <c r="C10" s="31">
        <v>0.08702763510413121</v>
      </c>
      <c r="D10" s="28">
        <v>11182</v>
      </c>
      <c r="E10" s="22">
        <v>0.08823761501191547</v>
      </c>
      <c r="F10" s="28">
        <v>10825</v>
      </c>
      <c r="G10" s="22">
        <v>0.08931886628986345</v>
      </c>
      <c r="H10" s="28">
        <v>10542</v>
      </c>
      <c r="I10" s="22">
        <v>0.09053045591556674</v>
      </c>
      <c r="J10" s="29">
        <v>10932</v>
      </c>
      <c r="K10" s="22">
        <v>0.09118966984201132</v>
      </c>
      <c r="L10" s="29">
        <v>11016</v>
      </c>
      <c r="M10" s="22">
        <v>0.09110833588341836</v>
      </c>
      <c r="N10" s="29">
        <f>VLOOKUP(Q10,'[1]Sheet1'!$A$3:$C$15,2,FALSE)</f>
        <v>10881</v>
      </c>
      <c r="O10" s="22">
        <f>VLOOKUP(Q10,'[1]Sheet1'!$A$3:$C$15,3,FALSE)/100</f>
        <v>0.08865441805515947</v>
      </c>
      <c r="P10" s="32">
        <f t="shared" si="0"/>
        <v>-0.012254901960784314</v>
      </c>
      <c r="Q10" s="336" t="s">
        <v>85</v>
      </c>
    </row>
    <row r="11" spans="1:17" ht="15.75" thickBot="1">
      <c r="A11" s="33" t="s">
        <v>27</v>
      </c>
      <c r="B11" s="34">
        <v>18377</v>
      </c>
      <c r="C11" s="35">
        <v>0.13600704569339392</v>
      </c>
      <c r="D11" s="28">
        <v>17618</v>
      </c>
      <c r="E11" s="22">
        <v>0.1390243517510219</v>
      </c>
      <c r="F11" s="28">
        <v>16737</v>
      </c>
      <c r="G11" s="22">
        <v>0.13809975659061843</v>
      </c>
      <c r="H11" s="28">
        <v>16719</v>
      </c>
      <c r="I11" s="22">
        <v>0.1435760474722406</v>
      </c>
      <c r="J11" s="29">
        <v>17472</v>
      </c>
      <c r="K11" s="22">
        <v>0.14574331425902137</v>
      </c>
      <c r="L11" s="29">
        <v>18243</v>
      </c>
      <c r="M11" s="22">
        <v>0.1508795725781773</v>
      </c>
      <c r="N11" s="29">
        <f>VLOOKUP(Q11,'[1]Sheet1'!$A$3:$C$15,2,FALSE)</f>
        <v>18592</v>
      </c>
      <c r="O11" s="22">
        <f>VLOOKUP(Q11,'[1]Sheet1'!$A$3:$C$15,3,FALSE)/100</f>
        <v>0.15148083268831222</v>
      </c>
      <c r="P11" s="36">
        <f t="shared" si="0"/>
        <v>0.019130625445376307</v>
      </c>
      <c r="Q11" s="336" t="s">
        <v>86</v>
      </c>
    </row>
    <row r="12" spans="1:17" ht="24.75" customHeight="1" thickBot="1">
      <c r="A12" s="37" t="s">
        <v>28</v>
      </c>
      <c r="B12" s="38">
        <v>78967</v>
      </c>
      <c r="C12" s="40">
        <v>0.5844299057120443</v>
      </c>
      <c r="D12" s="38">
        <v>74842</v>
      </c>
      <c r="E12" s="39">
        <v>0.5905812540441583</v>
      </c>
      <c r="F12" s="38">
        <v>71434</v>
      </c>
      <c r="G12" s="39">
        <v>0.5894137546928504</v>
      </c>
      <c r="H12" s="38">
        <v>69972</v>
      </c>
      <c r="I12" s="39">
        <v>0.6008913926507338</v>
      </c>
      <c r="J12" s="38">
        <v>71438</v>
      </c>
      <c r="K12" s="39">
        <v>0.5959026375936338</v>
      </c>
      <c r="L12" s="38">
        <v>72392</v>
      </c>
      <c r="M12" s="39">
        <v>0.5987213735722969</v>
      </c>
      <c r="N12" s="38">
        <f>SUM(N7:N11)</f>
        <v>73854</v>
      </c>
      <c r="O12" s="39">
        <f>SUM(O7:O11)</f>
        <v>0.6017354462867153</v>
      </c>
      <c r="P12" s="19">
        <f t="shared" si="0"/>
        <v>0.0201956017239474</v>
      </c>
      <c r="Q12" s="338"/>
    </row>
    <row r="13" spans="1:17" ht="15">
      <c r="A13" s="41" t="s">
        <v>29</v>
      </c>
      <c r="B13" s="45">
        <v>3026</v>
      </c>
      <c r="C13" s="46">
        <v>0.02239523971639604</v>
      </c>
      <c r="D13" s="42">
        <v>2875</v>
      </c>
      <c r="E13" s="43">
        <v>0.022686741473730725</v>
      </c>
      <c r="F13" s="42">
        <v>2790</v>
      </c>
      <c r="G13" s="43">
        <v>0.023020751681174966</v>
      </c>
      <c r="H13" s="42">
        <v>2620</v>
      </c>
      <c r="I13" s="43">
        <v>0.022499506213127</v>
      </c>
      <c r="J13" s="44">
        <v>2693</v>
      </c>
      <c r="K13" s="43">
        <v>0.022463756026759648</v>
      </c>
      <c r="L13" s="44">
        <v>2605</v>
      </c>
      <c r="M13" s="43">
        <v>0.021544772601334868</v>
      </c>
      <c r="N13" s="44">
        <f>VLOOKUP(Q13,'[1]Sheet1'!$A$3:$C$15,2,FALSE)</f>
        <v>2561</v>
      </c>
      <c r="O13" s="43">
        <f>VLOOKUP(Q13,'[1]Sheet1'!$A$3:$C$15,3,FALSE)/100</f>
        <v>0.020866093616327862</v>
      </c>
      <c r="P13" s="26">
        <f t="shared" si="0"/>
        <v>-0.01689059500959693</v>
      </c>
      <c r="Q13" s="336" t="s">
        <v>87</v>
      </c>
    </row>
    <row r="14" spans="1:17" ht="15">
      <c r="A14" s="27" t="s">
        <v>30</v>
      </c>
      <c r="B14" s="30">
        <v>12306</v>
      </c>
      <c r="C14" s="31">
        <v>0.09107594843026096</v>
      </c>
      <c r="D14" s="28">
        <v>11119</v>
      </c>
      <c r="E14" s="47">
        <v>0.08774047945962155</v>
      </c>
      <c r="F14" s="28">
        <v>10689</v>
      </c>
      <c r="G14" s="47">
        <v>0.08819670778497463</v>
      </c>
      <c r="H14" s="28">
        <v>9935</v>
      </c>
      <c r="I14" s="47">
        <v>0.08531778405626594</v>
      </c>
      <c r="J14" s="29">
        <v>9971</v>
      </c>
      <c r="K14" s="47">
        <v>0.08317345389633139</v>
      </c>
      <c r="L14" s="29">
        <v>10006</v>
      </c>
      <c r="M14" s="47">
        <v>0.08275508431821751</v>
      </c>
      <c r="N14" s="29">
        <f>VLOOKUP(Q14,'[1]Sheet1'!$A$3:$C$15,2,FALSE)</f>
        <v>9973</v>
      </c>
      <c r="O14" s="47">
        <f>VLOOKUP(Q14,'[1]Sheet1'!$A$3:$C$15,3,FALSE)/100</f>
        <v>0.08125636533996007</v>
      </c>
      <c r="P14" s="32">
        <f t="shared" si="0"/>
        <v>-0.0032980211872876276</v>
      </c>
      <c r="Q14" s="336" t="s">
        <v>88</v>
      </c>
    </row>
    <row r="15" spans="1:17" ht="15">
      <c r="A15" s="27" t="s">
        <v>31</v>
      </c>
      <c r="B15" s="30">
        <v>10422</v>
      </c>
      <c r="C15" s="31">
        <v>0.07713258041119614</v>
      </c>
      <c r="D15" s="28">
        <v>9574</v>
      </c>
      <c r="E15" s="22">
        <v>0.07554882186765147</v>
      </c>
      <c r="F15" s="28">
        <v>8926</v>
      </c>
      <c r="G15" s="22">
        <v>0.07364990304880564</v>
      </c>
      <c r="H15" s="28">
        <v>8745</v>
      </c>
      <c r="I15" s="22">
        <v>0.07509854268465482</v>
      </c>
      <c r="J15" s="29">
        <v>8695</v>
      </c>
      <c r="K15" s="22">
        <v>0.0725296541599239</v>
      </c>
      <c r="L15" s="29">
        <v>8770</v>
      </c>
      <c r="M15" s="22">
        <v>0.07253268933347669</v>
      </c>
      <c r="N15" s="29">
        <f>VLOOKUP(Q15,'[1]Sheet1'!$A$3:$C$15,2,FALSE)</f>
        <v>8881</v>
      </c>
      <c r="O15" s="22">
        <f>VLOOKUP(Q15,'[1]Sheet1'!$A$3:$C$15,3,FALSE)/100</f>
        <v>0.07235914775736342</v>
      </c>
      <c r="P15" s="32">
        <f t="shared" si="0"/>
        <v>0.01265678449258837</v>
      </c>
      <c r="Q15" s="336" t="s">
        <v>89</v>
      </c>
    </row>
    <row r="16" spans="1:17" ht="15">
      <c r="A16" s="27" t="s">
        <v>32</v>
      </c>
      <c r="B16" s="30">
        <v>1863</v>
      </c>
      <c r="C16" s="31">
        <v>0.013787948311845943</v>
      </c>
      <c r="D16" s="28">
        <v>1721</v>
      </c>
      <c r="E16" s="22">
        <v>0.013580480722188027</v>
      </c>
      <c r="F16" s="28">
        <v>1567</v>
      </c>
      <c r="G16" s="22">
        <v>0.01292957630265275</v>
      </c>
      <c r="H16" s="28">
        <v>1548</v>
      </c>
      <c r="I16" s="22">
        <v>0.013293601380885724</v>
      </c>
      <c r="J16" s="29">
        <v>1674</v>
      </c>
      <c r="K16" s="22">
        <v>0.013963731002152117</v>
      </c>
      <c r="L16" s="29">
        <v>1718</v>
      </c>
      <c r="M16" s="22">
        <v>0.014208798206945605</v>
      </c>
      <c r="N16" s="29">
        <f>VLOOKUP(Q16,'[1]Sheet1'!$A$3:$C$15,2,FALSE)</f>
        <v>1693</v>
      </c>
      <c r="O16" s="22">
        <f>VLOOKUP(Q16,'[1]Sheet1'!$A$3:$C$15,3,FALSE)/100</f>
        <v>0.013793946307084368</v>
      </c>
      <c r="P16" s="32">
        <f t="shared" si="0"/>
        <v>-0.014551804423748545</v>
      </c>
      <c r="Q16" s="336" t="s">
        <v>90</v>
      </c>
    </row>
    <row r="17" spans="1:17" ht="15.75" thickBot="1">
      <c r="A17" s="20" t="s">
        <v>33</v>
      </c>
      <c r="B17" s="30">
        <v>3942</v>
      </c>
      <c r="C17" s="31">
        <v>0.029174499326514603</v>
      </c>
      <c r="D17" s="28">
        <v>3757</v>
      </c>
      <c r="E17" s="22">
        <v>0.029646639205845683</v>
      </c>
      <c r="F17" s="28">
        <v>3598</v>
      </c>
      <c r="G17" s="22">
        <v>0.02968769338669087</v>
      </c>
      <c r="H17" s="28">
        <v>3454</v>
      </c>
      <c r="I17" s="22">
        <v>0.029661562771046056</v>
      </c>
      <c r="J17" s="29">
        <v>3657</v>
      </c>
      <c r="K17" s="22">
        <v>0.030504996579970304</v>
      </c>
      <c r="L17" s="29">
        <v>3564</v>
      </c>
      <c r="M17" s="22">
        <v>0.0294762263152236</v>
      </c>
      <c r="N17" s="29">
        <f>VLOOKUP(Q17,'[1]Sheet1'!$A$3:$C$15,2,FALSE)</f>
        <v>3755</v>
      </c>
      <c r="O17" s="22">
        <f>VLOOKUP(Q17,'[1]Sheet1'!$A$3:$C$15,3,FALSE)/100</f>
        <v>0.030594369984112114</v>
      </c>
      <c r="P17" s="36">
        <f t="shared" si="0"/>
        <v>0.053591470258136924</v>
      </c>
      <c r="Q17" s="336" t="s">
        <v>91</v>
      </c>
    </row>
    <row r="18" spans="1:16" ht="24.75" customHeight="1" thickBot="1">
      <c r="A18" s="37" t="s">
        <v>34</v>
      </c>
      <c r="B18" s="38">
        <v>31559</v>
      </c>
      <c r="C18" s="40">
        <v>0.23356621619621368</v>
      </c>
      <c r="D18" s="38">
        <v>29046</v>
      </c>
      <c r="E18" s="39">
        <v>0.22920316272903746</v>
      </c>
      <c r="F18" s="38">
        <v>27570</v>
      </c>
      <c r="G18" s="39">
        <v>0.22748463220429885</v>
      </c>
      <c r="H18" s="38">
        <v>26302</v>
      </c>
      <c r="I18" s="39">
        <v>0.22587099710597955</v>
      </c>
      <c r="J18" s="38">
        <v>26690</v>
      </c>
      <c r="K18" s="39">
        <v>0.22263559166513738</v>
      </c>
      <c r="L18" s="38">
        <v>26663</v>
      </c>
      <c r="M18" s="39">
        <v>0.22051757077519826</v>
      </c>
      <c r="N18" s="38">
        <f>SUM(N13:N17)</f>
        <v>26863</v>
      </c>
      <c r="O18" s="39">
        <f>SUM(O13:O17)</f>
        <v>0.21886992300484784</v>
      </c>
      <c r="P18" s="19">
        <f t="shared" si="0"/>
        <v>0.0075010313918163745</v>
      </c>
    </row>
    <row r="19" spans="1:17" ht="15.75" thickBot="1">
      <c r="A19" s="48" t="s">
        <v>35</v>
      </c>
      <c r="B19" s="52">
        <v>3492</v>
      </c>
      <c r="C19" s="53">
        <v>0.025844077028967273</v>
      </c>
      <c r="D19" s="49">
        <v>3460</v>
      </c>
      <c r="E19" s="50">
        <v>0.02730300017360289</v>
      </c>
      <c r="F19" s="49">
        <v>3914</v>
      </c>
      <c r="G19" s="50">
        <v>0.03229506167746194</v>
      </c>
      <c r="H19" s="49">
        <v>2518</v>
      </c>
      <c r="I19" s="50">
        <v>0.021623571238417478</v>
      </c>
      <c r="J19" s="51">
        <v>3072</v>
      </c>
      <c r="K19" s="50">
        <v>0.025625198111476292</v>
      </c>
      <c r="L19" s="51">
        <v>2662</v>
      </c>
      <c r="M19" s="50">
        <v>0.022016193729271945</v>
      </c>
      <c r="N19" s="51">
        <f>VLOOKUP(Q19,'[1]Sheet1'!$A$3:$C$15,2,FALSE)</f>
        <v>2644</v>
      </c>
      <c r="O19" s="50">
        <f>VLOOKUP(Q19,'[1]Sheet1'!$A$3:$C$15,3,FALSE)/100</f>
        <v>0.021542347333686398</v>
      </c>
      <c r="P19" s="54">
        <f t="shared" si="0"/>
        <v>-0.0067618332081141996</v>
      </c>
      <c r="Q19" s="336" t="s">
        <v>92</v>
      </c>
    </row>
    <row r="20" spans="1:17" ht="24.75" customHeight="1" thickBot="1">
      <c r="A20" s="55" t="s">
        <v>36</v>
      </c>
      <c r="B20" s="17">
        <v>135118</v>
      </c>
      <c r="C20" s="58">
        <v>1</v>
      </c>
      <c r="D20" s="17">
        <v>126726</v>
      </c>
      <c r="E20" s="56">
        <v>1</v>
      </c>
      <c r="F20" s="17">
        <v>121195</v>
      </c>
      <c r="G20" s="56">
        <v>1</v>
      </c>
      <c r="H20" s="17">
        <v>116447</v>
      </c>
      <c r="I20" s="56">
        <v>1</v>
      </c>
      <c r="J20" s="57">
        <v>119882</v>
      </c>
      <c r="K20" s="58">
        <v>1</v>
      </c>
      <c r="L20" s="17">
        <v>120911</v>
      </c>
      <c r="M20" s="58">
        <v>1</v>
      </c>
      <c r="N20" s="17">
        <f>VLOOKUP(Q20,'[1]Sheet1'!$A$3:$C$15,2,FALSE)</f>
        <v>122735</v>
      </c>
      <c r="O20" s="58">
        <f>VLOOKUP(Q20,'[1]Sheet1'!$A$3:$C$15,3,FALSE)/100</f>
        <v>1</v>
      </c>
      <c r="P20" s="335">
        <f t="shared" si="0"/>
        <v>0.015085476093986486</v>
      </c>
      <c r="Q20" s="337" t="s">
        <v>93</v>
      </c>
    </row>
    <row r="21" spans="1:16" ht="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2:14" ht="15">
      <c r="L22" s="338"/>
      <c r="N22" s="338"/>
    </row>
  </sheetData>
  <sheetProtection/>
  <mergeCells count="12">
    <mergeCell ref="B4:C4"/>
    <mergeCell ref="D4:E4"/>
    <mergeCell ref="F4:G4"/>
    <mergeCell ref="J4:K4"/>
    <mergeCell ref="A1:P1"/>
    <mergeCell ref="A2:P2"/>
    <mergeCell ref="A3:A5"/>
    <mergeCell ref="B3:O3"/>
    <mergeCell ref="P3:P5"/>
    <mergeCell ref="L4:M4"/>
    <mergeCell ref="H4:I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A1">
      <selection activeCell="B5" sqref="B5:K19"/>
    </sheetView>
  </sheetViews>
  <sheetFormatPr defaultColWidth="11.421875" defaultRowHeight="15"/>
  <cols>
    <col min="1" max="1" width="31.00390625" style="330" customWidth="1"/>
    <col min="2" max="11" width="11.8515625" style="330" customWidth="1"/>
    <col min="12" max="16384" width="11.421875" style="330" customWidth="1"/>
  </cols>
  <sheetData>
    <row r="1" spans="1:11" ht="24.75" customHeight="1" thickBot="1" thickTop="1">
      <c r="A1" s="357" t="s">
        <v>121</v>
      </c>
      <c r="B1" s="358"/>
      <c r="C1" s="358"/>
      <c r="D1" s="358"/>
      <c r="E1" s="358"/>
      <c r="F1" s="358"/>
      <c r="G1" s="358"/>
      <c r="H1" s="358"/>
      <c r="I1" s="359"/>
      <c r="J1" s="359"/>
      <c r="K1" s="360"/>
    </row>
    <row r="2" spans="1:11" ht="24.75" customHeight="1" thickBot="1" thickTop="1">
      <c r="A2" s="361" t="s">
        <v>18</v>
      </c>
      <c r="B2" s="370" t="s">
        <v>37</v>
      </c>
      <c r="C2" s="371"/>
      <c r="D2" s="371"/>
      <c r="E2" s="371"/>
      <c r="F2" s="372"/>
      <c r="G2" s="372"/>
      <c r="H2" s="371"/>
      <c r="I2" s="373"/>
      <c r="J2" s="373"/>
      <c r="K2" s="368"/>
    </row>
    <row r="3" spans="1:11" ht="24.75" customHeight="1">
      <c r="A3" s="369"/>
      <c r="B3" s="356" t="s">
        <v>38</v>
      </c>
      <c r="C3" s="355"/>
      <c r="D3" s="356" t="s">
        <v>39</v>
      </c>
      <c r="E3" s="355"/>
      <c r="F3" s="374" t="s">
        <v>40</v>
      </c>
      <c r="G3" s="375"/>
      <c r="H3" s="356" t="s">
        <v>41</v>
      </c>
      <c r="I3" s="355"/>
      <c r="J3" s="356" t="s">
        <v>36</v>
      </c>
      <c r="K3" s="355"/>
    </row>
    <row r="4" spans="1:11" ht="24.75" customHeight="1" thickBot="1">
      <c r="A4" s="369"/>
      <c r="B4" s="61" t="s">
        <v>20</v>
      </c>
      <c r="C4" s="62" t="s">
        <v>21</v>
      </c>
      <c r="D4" s="61" t="s">
        <v>20</v>
      </c>
      <c r="E4" s="62" t="s">
        <v>21</v>
      </c>
      <c r="F4" s="63" t="s">
        <v>20</v>
      </c>
      <c r="G4" s="64" t="s">
        <v>21</v>
      </c>
      <c r="H4" s="61" t="s">
        <v>20</v>
      </c>
      <c r="I4" s="62" t="s">
        <v>21</v>
      </c>
      <c r="J4" s="61" t="s">
        <v>20</v>
      </c>
      <c r="K4" s="62" t="s">
        <v>21</v>
      </c>
    </row>
    <row r="5" spans="1:12" ht="24.75" customHeight="1" thickBot="1">
      <c r="A5" s="65" t="s">
        <v>22</v>
      </c>
      <c r="B5" s="66">
        <f>VLOOKUP(L5,'[1]Sheet1'!$A$20:$M$32,2,FALSE)</f>
        <v>8520</v>
      </c>
      <c r="C5" s="18">
        <f>VLOOKUP(L5,'[1]Sheet1'!$A$20:$M$32,3,FALSE)/100</f>
        <v>0.16260162601626013</v>
      </c>
      <c r="D5" s="66">
        <f>VLOOKUP(L5,'[1]Sheet1'!$A$20:$M$32,4,FALSE)</f>
        <v>8970</v>
      </c>
      <c r="E5" s="18">
        <f>VLOOKUP(L5,'[1]Sheet1'!$A$20:$M$32,5,FALSE)/100</f>
        <v>0.15290467748534023</v>
      </c>
      <c r="F5" s="66">
        <f>VLOOKUP(L5,'[1]Sheet1'!$A$20:$M$32,6,FALSE)</f>
        <v>1876</v>
      </c>
      <c r="G5" s="18">
        <f>VLOOKUP(L5,'[1]Sheet1'!$A$20:$M$32,7,FALSE)/100</f>
        <v>0.16182178901060984</v>
      </c>
      <c r="H5" s="66">
        <f>VLOOKUP(L5,'[1]Sheet1'!$A$20:$M$32,8,FALSE)</f>
        <v>8</v>
      </c>
      <c r="I5" s="18">
        <f>VLOOKUP(L5,'[1]Sheet1'!$A$20:$M$32,9,FALSE)/100</f>
        <v>0.09876543209876543</v>
      </c>
      <c r="J5" s="66">
        <f>VLOOKUP(L5,'[1]Sheet1'!$A$20:$M$32,10,FALSE)</f>
        <v>19374</v>
      </c>
      <c r="K5" s="18">
        <f>VLOOKUP(L5,'[1]Sheet1'!$A$20:$M$32,11,FALSE)/100</f>
        <v>0.1578522833747505</v>
      </c>
      <c r="L5" s="336" t="s">
        <v>81</v>
      </c>
    </row>
    <row r="6" spans="1:12" ht="15">
      <c r="A6" s="67" t="s">
        <v>23</v>
      </c>
      <c r="B6" s="24">
        <f>VLOOKUP(L6,'[1]Sheet1'!$A$20:$M$32,2,FALSE)</f>
        <v>9312</v>
      </c>
      <c r="C6" s="68">
        <f>VLOOKUP(L6,'[1]Sheet1'!$A$20:$M$32,3,FALSE)/100</f>
        <v>0.17771670674453227</v>
      </c>
      <c r="D6" s="24">
        <f>VLOOKUP(L6,'[1]Sheet1'!$A$20:$M$32,4,FALSE)</f>
        <v>9934</v>
      </c>
      <c r="E6" s="68">
        <f>VLOOKUP(L6,'[1]Sheet1'!$A$20:$M$32,5,FALSE)/100</f>
        <v>0.16933724260193647</v>
      </c>
      <c r="F6" s="24">
        <f>VLOOKUP(L6,'[1]Sheet1'!$A$20:$M$32,6,FALSE)</f>
        <v>1952</v>
      </c>
      <c r="G6" s="68">
        <f>VLOOKUP(L6,'[1]Sheet1'!$A$20:$M$32,7,FALSE)/100</f>
        <v>0.16837746916242563</v>
      </c>
      <c r="H6" s="24">
        <f>VLOOKUP(L6,'[1]Sheet1'!$A$20:$M$32,8,FALSE)</f>
        <v>17</v>
      </c>
      <c r="I6" s="68">
        <f>VLOOKUP(L6,'[1]Sheet1'!$A$20:$M$32,9,FALSE)/100</f>
        <v>0.20987654320987656</v>
      </c>
      <c r="J6" s="24">
        <f>VLOOKUP(L6,'[1]Sheet1'!$A$20:$M$32,10,FALSE)</f>
        <v>21215</v>
      </c>
      <c r="K6" s="68">
        <f>VLOOKUP(L6,'[1]Sheet1'!$A$20:$M$32,11,FALSE)/100</f>
        <v>0.17285207968387176</v>
      </c>
      <c r="L6" s="336" t="s">
        <v>82</v>
      </c>
    </row>
    <row r="7" spans="1:12" ht="15">
      <c r="A7" s="69" t="s">
        <v>24</v>
      </c>
      <c r="B7" s="30">
        <f>VLOOKUP(L7,'[1]Sheet1'!$A$20:$M$32,2,FALSE)</f>
        <v>3477</v>
      </c>
      <c r="C7" s="70">
        <f>VLOOKUP(L7,'[1]Sheet1'!$A$20:$M$32,3,FALSE)/100</f>
        <v>0.0663574945608611</v>
      </c>
      <c r="D7" s="30">
        <f>VLOOKUP(L7,'[1]Sheet1'!$A$20:$M$32,4,FALSE)</f>
        <v>4643</v>
      </c>
      <c r="E7" s="70">
        <f>VLOOKUP(L7,'[1]Sheet1'!$A$20:$M$32,5,FALSE)/100</f>
        <v>0.07914564298377198</v>
      </c>
      <c r="F7" s="30">
        <f>VLOOKUP(L7,'[1]Sheet1'!$A$20:$M$32,6,FALSE)</f>
        <v>832</v>
      </c>
      <c r="G7" s="70">
        <f>VLOOKUP(L7,'[1]Sheet1'!$A$20:$M$32,7,FALSE)/100</f>
        <v>0.07176744587250926</v>
      </c>
      <c r="H7" s="30">
        <f>VLOOKUP(L7,'[1]Sheet1'!$A$20:$M$32,8,FALSE)</f>
        <v>3</v>
      </c>
      <c r="I7" s="70">
        <f>VLOOKUP(L7,'[1]Sheet1'!$A$20:$M$32,9,FALSE)/100</f>
        <v>0.037037037037037035</v>
      </c>
      <c r="J7" s="30">
        <f>VLOOKUP(L7,'[1]Sheet1'!$A$20:$M$32,10,FALSE)</f>
        <v>8955</v>
      </c>
      <c r="K7" s="70">
        <f>VLOOKUP(L7,'[1]Sheet1'!$A$20:$M$32,11,FALSE)/100</f>
        <v>0.07296207275838187</v>
      </c>
      <c r="L7" s="336" t="s">
        <v>83</v>
      </c>
    </row>
    <row r="8" spans="1:12" ht="15">
      <c r="A8" s="69" t="s">
        <v>25</v>
      </c>
      <c r="B8" s="30">
        <f>VLOOKUP(L8,'[1]Sheet1'!$A$20:$M$32,2,FALSE)</f>
        <v>6311</v>
      </c>
      <c r="C8" s="70">
        <f>VLOOKUP(L8,'[1]Sheet1'!$A$20:$M$32,3,FALSE)/100</f>
        <v>0.12044352837894574</v>
      </c>
      <c r="D8" s="30">
        <f>VLOOKUP(L8,'[1]Sheet1'!$A$20:$M$32,4,FALSE)</f>
        <v>6549</v>
      </c>
      <c r="E8" s="70">
        <f>VLOOKUP(L8,'[1]Sheet1'!$A$20:$M$32,5,FALSE)/100</f>
        <v>0.11163575617073501</v>
      </c>
      <c r="F8" s="30">
        <f>VLOOKUP(L8,'[1]Sheet1'!$A$20:$M$32,6,FALSE)</f>
        <v>1334</v>
      </c>
      <c r="G8" s="70">
        <f>VLOOKUP(L8,'[1]Sheet1'!$A$20:$M$32,7,FALSE)/100</f>
        <v>0.11506943845423963</v>
      </c>
      <c r="H8" s="30">
        <f>VLOOKUP(L8,'[1]Sheet1'!$A$20:$M$32,8,FALSE)</f>
        <v>17</v>
      </c>
      <c r="I8" s="70">
        <f>VLOOKUP(L8,'[1]Sheet1'!$A$20:$M$32,9,FALSE)/100</f>
        <v>0.20987654320987656</v>
      </c>
      <c r="J8" s="30">
        <f>VLOOKUP(L8,'[1]Sheet1'!$A$20:$M$32,10,FALSE)</f>
        <v>14211</v>
      </c>
      <c r="K8" s="70">
        <f>VLOOKUP(L8,'[1]Sheet1'!$A$20:$M$32,11,FALSE)/100</f>
        <v>0.11578604310098994</v>
      </c>
      <c r="L8" s="336" t="s">
        <v>84</v>
      </c>
    </row>
    <row r="9" spans="1:12" ht="15">
      <c r="A9" s="69" t="s">
        <v>26</v>
      </c>
      <c r="B9" s="30">
        <f>VLOOKUP(L9,'[1]Sheet1'!$A$20:$M$32,2,FALSE)</f>
        <v>4651</v>
      </c>
      <c r="C9" s="70">
        <f>VLOOKUP(L9,'[1]Sheet1'!$A$20:$M$32,3,FALSE)/100</f>
        <v>0.08876292988281996</v>
      </c>
      <c r="D9" s="30">
        <f>VLOOKUP(L9,'[1]Sheet1'!$A$20:$M$32,4,FALSE)</f>
        <v>5235</v>
      </c>
      <c r="E9" s="70">
        <f>VLOOKUP(L9,'[1]Sheet1'!$A$20:$M$32,5,FALSE)/100</f>
        <v>0.08923701077321697</v>
      </c>
      <c r="F9" s="30">
        <f>VLOOKUP(L9,'[1]Sheet1'!$A$20:$M$32,6,FALSE)</f>
        <v>992</v>
      </c>
      <c r="G9" s="70">
        <f>VLOOKUP(L9,'[1]Sheet1'!$A$20:$M$32,7,FALSE)/100</f>
        <v>0.08556887777106875</v>
      </c>
      <c r="H9" s="30">
        <f>VLOOKUP(L9,'[1]Sheet1'!$A$20:$M$32,8,FALSE)</f>
        <v>3</v>
      </c>
      <c r="I9" s="70">
        <f>VLOOKUP(L9,'[1]Sheet1'!$A$20:$M$32,9,FALSE)/100</f>
        <v>0.037037037037037035</v>
      </c>
      <c r="J9" s="30">
        <f>VLOOKUP(L9,'[1]Sheet1'!$A$20:$M$32,10,FALSE)</f>
        <v>10881</v>
      </c>
      <c r="K9" s="70">
        <f>VLOOKUP(L9,'[1]Sheet1'!$A$20:$M$32,11,FALSE)/100</f>
        <v>0.08865441805515947</v>
      </c>
      <c r="L9" s="336" t="s">
        <v>85</v>
      </c>
    </row>
    <row r="10" spans="1:12" ht="15.75" thickBot="1">
      <c r="A10" s="71" t="s">
        <v>27</v>
      </c>
      <c r="B10" s="34">
        <f>VLOOKUP(L10,'[1]Sheet1'!$A$20:$M$32,2,FALSE)</f>
        <v>7972</v>
      </c>
      <c r="C10" s="72">
        <f>VLOOKUP(L10,'[1]Sheet1'!$A$20:$M$32,3,FALSE)/100</f>
        <v>0.1521432115729608</v>
      </c>
      <c r="D10" s="34">
        <f>VLOOKUP(L10,'[1]Sheet1'!$A$20:$M$32,4,FALSE)</f>
        <v>9068</v>
      </c>
      <c r="E10" s="72">
        <f>VLOOKUP(L10,'[1]Sheet1'!$A$20:$M$32,5,FALSE)/100</f>
        <v>0.15457520796399837</v>
      </c>
      <c r="F10" s="34">
        <f>VLOOKUP(L10,'[1]Sheet1'!$A$20:$M$32,6,FALSE)</f>
        <v>1539</v>
      </c>
      <c r="G10" s="72">
        <f>VLOOKUP(L10,'[1]Sheet1'!$A$20:$M$32,7,FALSE)/100</f>
        <v>0.13275252307426896</v>
      </c>
      <c r="H10" s="34">
        <f>VLOOKUP(L10,'[1]Sheet1'!$A$20:$M$32,8,FALSE)</f>
        <v>13</v>
      </c>
      <c r="I10" s="72">
        <f>VLOOKUP(L10,'[1]Sheet1'!$A$20:$M$32,9,FALSE)/100</f>
        <v>0.16049382716049382</v>
      </c>
      <c r="J10" s="34">
        <f>VLOOKUP(L10,'[1]Sheet1'!$A$20:$M$32,10,FALSE)</f>
        <v>18592</v>
      </c>
      <c r="K10" s="72">
        <f>VLOOKUP(L10,'[1]Sheet1'!$A$20:$M$32,11,FALSE)/100</f>
        <v>0.15148083268831222</v>
      </c>
      <c r="L10" s="336" t="s">
        <v>86</v>
      </c>
    </row>
    <row r="11" spans="1:12" ht="24.75" customHeight="1" thickBot="1">
      <c r="A11" s="65" t="s">
        <v>28</v>
      </c>
      <c r="B11" s="66">
        <f>SUM(B6:B10)</f>
        <v>31723</v>
      </c>
      <c r="C11" s="18">
        <f aca="true" t="shared" si="0" ref="C11:K11">SUM(C6:C10)</f>
        <v>0.6054238711401199</v>
      </c>
      <c r="D11" s="66">
        <f t="shared" si="0"/>
        <v>35429</v>
      </c>
      <c r="E11" s="18">
        <f t="shared" si="0"/>
        <v>0.6039308604936588</v>
      </c>
      <c r="F11" s="66">
        <f t="shared" si="0"/>
        <v>6649</v>
      </c>
      <c r="G11" s="18">
        <f t="shared" si="0"/>
        <v>0.5735357543345122</v>
      </c>
      <c r="H11" s="66">
        <f t="shared" si="0"/>
        <v>53</v>
      </c>
      <c r="I11" s="18">
        <f t="shared" si="0"/>
        <v>0.654320987654321</v>
      </c>
      <c r="J11" s="66">
        <f t="shared" si="0"/>
        <v>73854</v>
      </c>
      <c r="K11" s="18">
        <f t="shared" si="0"/>
        <v>0.6017354462867153</v>
      </c>
      <c r="L11" s="338"/>
    </row>
    <row r="12" spans="1:12" ht="15">
      <c r="A12" s="73" t="s">
        <v>29</v>
      </c>
      <c r="B12" s="24">
        <f>VLOOKUP(L12,'[1]Sheet1'!$A$20:$M$32,2,FALSE)</f>
        <v>1096</v>
      </c>
      <c r="C12" s="68">
        <f>VLOOKUP(L12,'[1]Sheet1'!$A$20:$M$32,3,FALSE)/100</f>
        <v>0.020916828886598723</v>
      </c>
      <c r="D12" s="24">
        <f>VLOOKUP(L12,'[1]Sheet1'!$A$20:$M$32,4,FALSE)</f>
        <v>1196</v>
      </c>
      <c r="E12" s="68">
        <f>VLOOKUP(L12,'[1]Sheet1'!$A$20:$M$32,5,FALSE)/100</f>
        <v>0.020387290331378698</v>
      </c>
      <c r="F12" s="24">
        <f>VLOOKUP(L12,'[1]Sheet1'!$A$20:$M$32,6,FALSE)</f>
        <v>268</v>
      </c>
      <c r="G12" s="68">
        <f>VLOOKUP(L12,'[1]Sheet1'!$A$20:$M$32,7,FALSE)/100</f>
        <v>0.023117398430087123</v>
      </c>
      <c r="H12" s="24">
        <f>VLOOKUP(L12,'[1]Sheet1'!$A$20:$M$32,8,FALSE)</f>
        <v>1</v>
      </c>
      <c r="I12" s="68">
        <f>VLOOKUP(L12,'[1]Sheet1'!$A$20:$M$32,9,FALSE)/100</f>
        <v>0.012345679012345678</v>
      </c>
      <c r="J12" s="24">
        <f>VLOOKUP(L12,'[1]Sheet1'!$A$20:$M$32,10,FALSE)</f>
        <v>2561</v>
      </c>
      <c r="K12" s="68">
        <f>VLOOKUP(L12,'[1]Sheet1'!$A$20:$M$32,11,FALSE)/100</f>
        <v>0.020866093616327862</v>
      </c>
      <c r="L12" s="336" t="s">
        <v>87</v>
      </c>
    </row>
    <row r="13" spans="1:12" ht="15">
      <c r="A13" s="69" t="s">
        <v>30</v>
      </c>
      <c r="B13" s="30">
        <f>VLOOKUP(L13,'[1]Sheet1'!$A$20:$M$32,2,FALSE)</f>
        <v>3978</v>
      </c>
      <c r="C13" s="70">
        <f>VLOOKUP(L13,'[1]Sheet1'!$A$20:$M$32,3,FALSE)/100</f>
        <v>0.07591892820336654</v>
      </c>
      <c r="D13" s="30">
        <f>VLOOKUP(L13,'[1]Sheet1'!$A$20:$M$32,4,FALSE)</f>
        <v>4957</v>
      </c>
      <c r="E13" s="70">
        <f>VLOOKUP(L13,'[1]Sheet1'!$A$20:$M$32,5,FALSE)/100</f>
        <v>0.0844981590072276</v>
      </c>
      <c r="F13" s="30">
        <f>VLOOKUP(L13,'[1]Sheet1'!$A$20:$M$32,6,FALSE)</f>
        <v>1027</v>
      </c>
      <c r="G13" s="70">
        <f>VLOOKUP(L13,'[1]Sheet1'!$A$20:$M$32,7,FALSE)/100</f>
        <v>0.08858794099887862</v>
      </c>
      <c r="H13" s="30">
        <f>VLOOKUP(L13,'[1]Sheet1'!$A$20:$M$32,8,FALSE)</f>
        <v>11</v>
      </c>
      <c r="I13" s="70">
        <f>VLOOKUP(L13,'[1]Sheet1'!$A$20:$M$32,9,FALSE)/100</f>
        <v>0.13580246913580246</v>
      </c>
      <c r="J13" s="30">
        <f>VLOOKUP(L13,'[1]Sheet1'!$A$20:$M$32,10,FALSE)</f>
        <v>9973</v>
      </c>
      <c r="K13" s="70">
        <f>VLOOKUP(L13,'[1]Sheet1'!$A$20:$M$32,11,FALSE)/100</f>
        <v>0.08125636533996007</v>
      </c>
      <c r="L13" s="336" t="s">
        <v>88</v>
      </c>
    </row>
    <row r="14" spans="1:12" ht="15">
      <c r="A14" s="69" t="s">
        <v>31</v>
      </c>
      <c r="B14" s="30">
        <f>VLOOKUP(L14,'[1]Sheet1'!$A$20:$M$32,2,FALSE)</f>
        <v>3563</v>
      </c>
      <c r="C14" s="70">
        <f>VLOOKUP(L14,'[1]Sheet1'!$A$20:$M$32,3,FALSE)/100</f>
        <v>0.06799877857933509</v>
      </c>
      <c r="D14" s="30">
        <f>VLOOKUP(L14,'[1]Sheet1'!$A$20:$M$32,4,FALSE)</f>
        <v>4291</v>
      </c>
      <c r="E14" s="70">
        <f>VLOOKUP(L14,'[1]Sheet1'!$A$20:$M$32,5,FALSE)/100</f>
        <v>0.073145370244102</v>
      </c>
      <c r="F14" s="30">
        <f>VLOOKUP(L14,'[1]Sheet1'!$A$20:$M$32,6,FALSE)</f>
        <v>1027</v>
      </c>
      <c r="G14" s="70">
        <f>VLOOKUP(L14,'[1]Sheet1'!$A$20:$M$32,7,FALSE)/100</f>
        <v>0.08858794099887862</v>
      </c>
      <c r="H14" s="30">
        <f>VLOOKUP(L14,'[1]Sheet1'!$A$20:$M$32,8,FALSE)</f>
        <v>0</v>
      </c>
      <c r="I14" s="70">
        <f>VLOOKUP(L14,'[1]Sheet1'!$A$20:$M$32,9,FALSE)/100</f>
        <v>0</v>
      </c>
      <c r="J14" s="30">
        <f>VLOOKUP(L14,'[1]Sheet1'!$A$20:$M$32,10,FALSE)</f>
        <v>8881</v>
      </c>
      <c r="K14" s="70">
        <f>VLOOKUP(L14,'[1]Sheet1'!$A$20:$M$32,11,FALSE)/100</f>
        <v>0.07235914775736342</v>
      </c>
      <c r="L14" s="336" t="s">
        <v>89</v>
      </c>
    </row>
    <row r="15" spans="1:12" ht="15">
      <c r="A15" s="69" t="s">
        <v>32</v>
      </c>
      <c r="B15" s="30">
        <f>VLOOKUP(L15,'[1]Sheet1'!$A$20:$M$32,2,FALSE)</f>
        <v>603</v>
      </c>
      <c r="C15" s="70">
        <f>VLOOKUP(L15,'[1]Sheet1'!$A$20:$M$32,3,FALSE)/100</f>
        <v>0.011508072827207146</v>
      </c>
      <c r="D15" s="30">
        <f>VLOOKUP(L15,'[1]Sheet1'!$A$20:$M$32,4,FALSE)</f>
        <v>901</v>
      </c>
      <c r="E15" s="70">
        <f>VLOOKUP(L15,'[1]Sheet1'!$A$20:$M$32,5,FALSE)/100</f>
        <v>0.015358652666030275</v>
      </c>
      <c r="F15" s="30">
        <f>VLOOKUP(L15,'[1]Sheet1'!$A$20:$M$32,6,FALSE)</f>
        <v>187</v>
      </c>
      <c r="G15" s="70">
        <f>VLOOKUP(L15,'[1]Sheet1'!$A$20:$M$32,7,FALSE)/100</f>
        <v>0.016130423531441385</v>
      </c>
      <c r="H15" s="30">
        <f>VLOOKUP(L15,'[1]Sheet1'!$A$20:$M$32,8,FALSE)</f>
        <v>2</v>
      </c>
      <c r="I15" s="70">
        <f>VLOOKUP(L15,'[1]Sheet1'!$A$20:$M$32,9,FALSE)/100</f>
        <v>0.024691358024691357</v>
      </c>
      <c r="J15" s="30">
        <f>VLOOKUP(L15,'[1]Sheet1'!$A$20:$M$32,10,FALSE)</f>
        <v>1693</v>
      </c>
      <c r="K15" s="70">
        <f>VLOOKUP(L15,'[1]Sheet1'!$A$20:$M$32,11,FALSE)/100</f>
        <v>0.013793946307084368</v>
      </c>
      <c r="L15" s="336" t="s">
        <v>90</v>
      </c>
    </row>
    <row r="16" spans="1:12" ht="15.75" thickBot="1">
      <c r="A16" s="74" t="s">
        <v>33</v>
      </c>
      <c r="B16" s="34">
        <f>VLOOKUP(L16,'[1]Sheet1'!$A$20:$M$32,2,FALSE)</f>
        <v>1478</v>
      </c>
      <c r="C16" s="72">
        <f>VLOOKUP(L16,'[1]Sheet1'!$A$20:$M$32,3,FALSE)/100</f>
        <v>0.028207183480285506</v>
      </c>
      <c r="D16" s="34">
        <f>VLOOKUP(L16,'[1]Sheet1'!$A$20:$M$32,4,FALSE)</f>
        <v>1889</v>
      </c>
      <c r="E16" s="72">
        <f>VLOOKUP(L16,'[1]Sheet1'!$A$20:$M$32,5,FALSE)/100</f>
        <v>0.03220032728760398</v>
      </c>
      <c r="F16" s="34">
        <f>VLOOKUP(L16,'[1]Sheet1'!$A$20:$M$32,6,FALSE)</f>
        <v>386</v>
      </c>
      <c r="G16" s="72">
        <f>VLOOKUP(L16,'[1]Sheet1'!$A$20:$M$32,7,FALSE)/100</f>
        <v>0.03329595445527474</v>
      </c>
      <c r="H16" s="34">
        <f>VLOOKUP(L16,'[1]Sheet1'!$A$20:$M$32,8,FALSE)</f>
        <v>2</v>
      </c>
      <c r="I16" s="72">
        <f>VLOOKUP(L16,'[1]Sheet1'!$A$20:$M$32,9,FALSE)/100</f>
        <v>0.024691358024691357</v>
      </c>
      <c r="J16" s="34">
        <f>VLOOKUP(L16,'[1]Sheet1'!$A$20:$M$32,10,FALSE)</f>
        <v>3755</v>
      </c>
      <c r="K16" s="72">
        <f>VLOOKUP(L16,'[1]Sheet1'!$A$20:$M$32,11,FALSE)/100</f>
        <v>0.030594369984112114</v>
      </c>
      <c r="L16" s="336" t="s">
        <v>91</v>
      </c>
    </row>
    <row r="17" spans="1:11" ht="24.75" customHeight="1" thickBot="1">
      <c r="A17" s="65" t="s">
        <v>34</v>
      </c>
      <c r="B17" s="66">
        <f>SUM(B12:B16)</f>
        <v>10718</v>
      </c>
      <c r="C17" s="18">
        <f aca="true" t="shared" si="1" ref="C17:K17">SUM(C12:C16)</f>
        <v>0.204549791976793</v>
      </c>
      <c r="D17" s="66">
        <f t="shared" si="1"/>
        <v>13234</v>
      </c>
      <c r="E17" s="18">
        <f t="shared" si="1"/>
        <v>0.22558979953634256</v>
      </c>
      <c r="F17" s="66">
        <f t="shared" si="1"/>
        <v>2895</v>
      </c>
      <c r="G17" s="18">
        <f t="shared" si="1"/>
        <v>0.2497196584145605</v>
      </c>
      <c r="H17" s="66">
        <f t="shared" si="1"/>
        <v>16</v>
      </c>
      <c r="I17" s="18">
        <f t="shared" si="1"/>
        <v>0.19753086419753085</v>
      </c>
      <c r="J17" s="66">
        <f t="shared" si="1"/>
        <v>26863</v>
      </c>
      <c r="K17" s="18">
        <f t="shared" si="1"/>
        <v>0.21886992300484784</v>
      </c>
    </row>
    <row r="18" spans="1:12" ht="15.75" thickBot="1">
      <c r="A18" s="75" t="s">
        <v>35</v>
      </c>
      <c r="B18" s="76">
        <f>VLOOKUP(L18,'[1]Sheet1'!$A$20:$M$32,2,FALSE)</f>
        <v>1437</v>
      </c>
      <c r="C18" s="50">
        <f>VLOOKUP(L18,'[1]Sheet1'!$A$20:$M$32,3,FALSE)/100</f>
        <v>0.02742471086682698</v>
      </c>
      <c r="D18" s="76">
        <f>VLOOKUP(L18,'[1]Sheet1'!$A$20:$M$32,4,FALSE)</f>
        <v>1031</v>
      </c>
      <c r="E18" s="50">
        <f>VLOOKUP(L18,'[1]Sheet1'!$A$20:$M$32,5,FALSE)/100</f>
        <v>0.017574662484658398</v>
      </c>
      <c r="F18" s="76">
        <f>VLOOKUP(L18,'[1]Sheet1'!$A$20:$M$32,6,FALSE)</f>
        <v>173</v>
      </c>
      <c r="G18" s="50">
        <f>VLOOKUP(L18,'[1]Sheet1'!$A$20:$M$32,7,FALSE)/100</f>
        <v>0.014922798240317434</v>
      </c>
      <c r="H18" s="76">
        <f>VLOOKUP(L18,'[1]Sheet1'!$A$20:$M$32,8,FALSE)</f>
        <v>4</v>
      </c>
      <c r="I18" s="50">
        <f>VLOOKUP(L18,'[1]Sheet1'!$A$20:$M$32,9,FALSE)/100</f>
        <v>0.04938271604938271</v>
      </c>
      <c r="J18" s="76">
        <f>VLOOKUP(L18,'[1]Sheet1'!$A$20:$M$32,10,FALSE)</f>
        <v>2644</v>
      </c>
      <c r="K18" s="50">
        <f>VLOOKUP(L18,'[1]Sheet1'!$A$20:$M$32,11,FALSE)/100</f>
        <v>0.021542347333686398</v>
      </c>
      <c r="L18" s="336" t="s">
        <v>92</v>
      </c>
    </row>
    <row r="19" spans="1:12" ht="24.75" customHeight="1" thickBot="1">
      <c r="A19" s="77" t="s">
        <v>36</v>
      </c>
      <c r="B19" s="66">
        <f>VLOOKUP(L19,'[1]Sheet1'!$A$20:$M$32,2,FALSE)</f>
        <v>52398</v>
      </c>
      <c r="C19" s="56">
        <f>VLOOKUP(L19,'[1]Sheet1'!$A$20:$M$32,3,FALSE)/100</f>
        <v>1</v>
      </c>
      <c r="D19" s="66">
        <f>VLOOKUP(L19,'[1]Sheet1'!$A$20:$M$32,4,FALSE)</f>
        <v>58664</v>
      </c>
      <c r="E19" s="56">
        <f>VLOOKUP(L19,'[1]Sheet1'!$A$20:$M$32,5,FALSE)/100</f>
        <v>1</v>
      </c>
      <c r="F19" s="66">
        <f>VLOOKUP(L19,'[1]Sheet1'!$A$20:$M$32,6,FALSE)</f>
        <v>11593</v>
      </c>
      <c r="G19" s="56">
        <f>VLOOKUP(L19,'[1]Sheet1'!$A$20:$M$32,7,FALSE)/100</f>
        <v>1</v>
      </c>
      <c r="H19" s="66">
        <f>VLOOKUP(L19,'[1]Sheet1'!$A$20:$M$32,8,FALSE)</f>
        <v>81</v>
      </c>
      <c r="I19" s="56">
        <f>VLOOKUP(L19,'[1]Sheet1'!$A$20:$M$32,9,FALSE)/100</f>
        <v>1</v>
      </c>
      <c r="J19" s="66">
        <f>VLOOKUP(L19,'[1]Sheet1'!$A$20:$M$32,10,FALSE)</f>
        <v>122735</v>
      </c>
      <c r="K19" s="56">
        <f>VLOOKUP(L19,'[1]Sheet1'!$A$20:$M$32,11,FALSE)/100</f>
        <v>1</v>
      </c>
      <c r="L19" s="337" t="s">
        <v>93</v>
      </c>
    </row>
    <row r="20" spans="1:11" ht="15">
      <c r="A20" s="78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15">
      <c r="A21" s="79" t="s">
        <v>42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">
      <c r="A22" s="80" t="s">
        <v>43</v>
      </c>
      <c r="B22" s="80"/>
      <c r="C22" s="80"/>
      <c r="D22" s="80"/>
      <c r="E22" s="80"/>
      <c r="F22" s="80"/>
      <c r="G22" s="80"/>
      <c r="H22" s="80"/>
      <c r="I22" s="80"/>
      <c r="J22" s="340"/>
      <c r="K22" s="80"/>
    </row>
    <row r="23" spans="1:11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ht="15">
      <c r="A25" s="59"/>
      <c r="B25" s="81"/>
      <c r="C25" s="81"/>
      <c r="D25" s="81"/>
      <c r="E25" s="81"/>
      <c r="F25" s="81"/>
      <c r="G25" s="59"/>
      <c r="H25" s="59"/>
      <c r="I25" s="59"/>
      <c r="J25" s="59"/>
      <c r="K25" s="59"/>
    </row>
  </sheetData>
  <sheetProtection/>
  <mergeCells count="8">
    <mergeCell ref="A1:K1"/>
    <mergeCell ref="A2:A4"/>
    <mergeCell ref="B2:K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2"/>
  <sheetViews>
    <sheetView zoomScalePageLayoutView="0" workbookViewId="0" topLeftCell="A1">
      <selection activeCell="B7" sqref="B7:V21"/>
    </sheetView>
  </sheetViews>
  <sheetFormatPr defaultColWidth="11.421875" defaultRowHeight="15"/>
  <cols>
    <col min="1" max="1" width="25.7109375" style="330" customWidth="1"/>
    <col min="2" max="22" width="11.00390625" style="330" customWidth="1"/>
    <col min="23" max="16384" width="11.421875" style="330" customWidth="1"/>
  </cols>
  <sheetData>
    <row r="1" spans="1:22" ht="24.75" customHeight="1" thickBot="1" thickTop="1">
      <c r="A1" s="376" t="s">
        <v>122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8"/>
    </row>
    <row r="2" spans="1:22" ht="24.75" customHeight="1" thickBot="1" thickTop="1">
      <c r="A2" s="361" t="s">
        <v>18</v>
      </c>
      <c r="B2" s="380" t="s">
        <v>44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1" t="s">
        <v>36</v>
      </c>
      <c r="V2" s="367"/>
    </row>
    <row r="3" spans="1:22" ht="24.75" customHeight="1" thickBot="1">
      <c r="A3" s="361"/>
      <c r="B3" s="382" t="s">
        <v>45</v>
      </c>
      <c r="C3" s="382"/>
      <c r="D3" s="382"/>
      <c r="E3" s="382"/>
      <c r="F3" s="382"/>
      <c r="G3" s="382"/>
      <c r="H3" s="382"/>
      <c r="I3" s="383"/>
      <c r="J3" s="384"/>
      <c r="K3" s="385" t="s">
        <v>46</v>
      </c>
      <c r="L3" s="386"/>
      <c r="M3" s="386"/>
      <c r="N3" s="386"/>
      <c r="O3" s="386"/>
      <c r="P3" s="386"/>
      <c r="Q3" s="386"/>
      <c r="R3" s="386"/>
      <c r="S3" s="387"/>
      <c r="T3" s="388"/>
      <c r="U3" s="381"/>
      <c r="V3" s="367"/>
    </row>
    <row r="4" spans="1:22" ht="24.75" customHeight="1" thickBot="1">
      <c r="A4" s="361"/>
      <c r="B4" s="386" t="s">
        <v>37</v>
      </c>
      <c r="C4" s="386"/>
      <c r="D4" s="386"/>
      <c r="E4" s="386"/>
      <c r="F4" s="386"/>
      <c r="G4" s="386"/>
      <c r="H4" s="386"/>
      <c r="I4" s="389" t="s">
        <v>36</v>
      </c>
      <c r="J4" s="384"/>
      <c r="K4" s="385" t="s">
        <v>37</v>
      </c>
      <c r="L4" s="386"/>
      <c r="M4" s="386"/>
      <c r="N4" s="386"/>
      <c r="O4" s="386"/>
      <c r="P4" s="386"/>
      <c r="Q4" s="386"/>
      <c r="R4" s="392"/>
      <c r="S4" s="389" t="s">
        <v>36</v>
      </c>
      <c r="T4" s="384"/>
      <c r="U4" s="381"/>
      <c r="V4" s="367"/>
    </row>
    <row r="5" spans="1:22" ht="24.75" customHeight="1">
      <c r="A5" s="361"/>
      <c r="B5" s="395" t="s">
        <v>38</v>
      </c>
      <c r="C5" s="396"/>
      <c r="D5" s="397" t="s">
        <v>39</v>
      </c>
      <c r="E5" s="398"/>
      <c r="F5" s="397" t="s">
        <v>40</v>
      </c>
      <c r="G5" s="398"/>
      <c r="H5" s="321" t="s">
        <v>41</v>
      </c>
      <c r="I5" s="390"/>
      <c r="J5" s="391"/>
      <c r="K5" s="397" t="s">
        <v>38</v>
      </c>
      <c r="L5" s="399"/>
      <c r="M5" s="397" t="s">
        <v>39</v>
      </c>
      <c r="N5" s="398"/>
      <c r="O5" s="400" t="s">
        <v>40</v>
      </c>
      <c r="P5" s="399"/>
      <c r="Q5" s="393" t="s">
        <v>41</v>
      </c>
      <c r="R5" s="394"/>
      <c r="S5" s="390"/>
      <c r="T5" s="391"/>
      <c r="U5" s="381"/>
      <c r="V5" s="367"/>
    </row>
    <row r="6" spans="1:22" ht="24.75" customHeight="1" thickBot="1">
      <c r="A6" s="379"/>
      <c r="B6" s="83" t="s">
        <v>20</v>
      </c>
      <c r="C6" s="84" t="s">
        <v>21</v>
      </c>
      <c r="D6" s="85" t="s">
        <v>20</v>
      </c>
      <c r="E6" s="86" t="s">
        <v>21</v>
      </c>
      <c r="F6" s="85" t="s">
        <v>20</v>
      </c>
      <c r="G6" s="86" t="s">
        <v>21</v>
      </c>
      <c r="H6" s="90" t="s">
        <v>20</v>
      </c>
      <c r="I6" s="88" t="s">
        <v>20</v>
      </c>
      <c r="J6" s="89" t="s">
        <v>21</v>
      </c>
      <c r="K6" s="85" t="s">
        <v>20</v>
      </c>
      <c r="L6" s="84" t="s">
        <v>21</v>
      </c>
      <c r="M6" s="85" t="s">
        <v>20</v>
      </c>
      <c r="N6" s="86" t="s">
        <v>21</v>
      </c>
      <c r="O6" s="83" t="s">
        <v>20</v>
      </c>
      <c r="P6" s="84" t="s">
        <v>21</v>
      </c>
      <c r="Q6" s="87" t="s">
        <v>20</v>
      </c>
      <c r="R6" s="92" t="s">
        <v>21</v>
      </c>
      <c r="S6" s="88" t="s">
        <v>20</v>
      </c>
      <c r="T6" s="89" t="s">
        <v>21</v>
      </c>
      <c r="U6" s="91" t="s">
        <v>20</v>
      </c>
      <c r="V6" s="92" t="s">
        <v>21</v>
      </c>
    </row>
    <row r="7" spans="1:23" ht="24.75" customHeight="1" thickBot="1">
      <c r="A7" s="65" t="s">
        <v>22</v>
      </c>
      <c r="B7" s="93">
        <f>VLOOKUP(W7,'[1]Sheet1'!$A$38:$AG$50,2,FALSE)</f>
        <v>3720</v>
      </c>
      <c r="C7" s="94">
        <f>VLOOKUP(W7,'[1]Sheet1'!$A$38:$AG$50,3,FALSE)/100</f>
        <v>0.18993158378433572</v>
      </c>
      <c r="D7" s="93">
        <f>VLOOKUP(W7,'[1]Sheet1'!$A$38:$AG$50,4,FALSE)</f>
        <v>3517</v>
      </c>
      <c r="E7" s="190">
        <f>VLOOKUP(W7,'[1]Sheet1'!$A$38:$AG$50,5,FALSE)/100</f>
        <v>0.2059495227498975</v>
      </c>
      <c r="F7" s="93">
        <f>VLOOKUP(W7,'[1]Sheet1'!$A$38:$AG$50,6,FALSE)</f>
        <v>686</v>
      </c>
      <c r="G7" s="190">
        <f>VLOOKUP(W7,'[1]Sheet1'!$A$38:$AG$50,7,FALSE)/100</f>
        <v>0.23230612935997294</v>
      </c>
      <c r="H7" s="322">
        <f>VLOOKUP(W7,'[1]Sheet1'!$A$38:$AG$50,8,FALSE)</f>
        <v>0</v>
      </c>
      <c r="I7" s="38">
        <f>VLOOKUP(W7,'[1]Sheet1'!$A$38:$AG$50,10,FALSE)</f>
        <v>7923</v>
      </c>
      <c r="J7" s="18">
        <f>VLOOKUP(W7,'[1]Sheet1'!$A$38:$AG$50,11,FALSE)/100</f>
        <v>0.19997980766803805</v>
      </c>
      <c r="K7" s="93">
        <f>VLOOKUP(W7,'[1]Sheet1'!$A$38:$AG$50,12,FALSE)</f>
        <v>4800</v>
      </c>
      <c r="L7" s="94">
        <f>VLOOKUP(W7,'[1]Sheet1'!$A$38:$AG$50,13,FALSE)/100</f>
        <v>0.14628794343532853</v>
      </c>
      <c r="M7" s="93">
        <f>VLOOKUP(W7,'[1]Sheet1'!$A$38:$AG$50,14,FALSE)</f>
        <v>5453</v>
      </c>
      <c r="N7" s="190">
        <f>VLOOKUP(W7,'[1]Sheet1'!$A$38:$AG$50,15,FALSE)/100</f>
        <v>0.13112270661504796</v>
      </c>
      <c r="O7" s="191">
        <f>VLOOKUP(W7,'[1]Sheet1'!$A$38:$AG$50,16,FALSE)</f>
        <v>1190</v>
      </c>
      <c r="P7" s="94">
        <f>VLOOKUP(W7,'[1]Sheet1'!$A$38:$AG$50,17,FALSE)/100</f>
        <v>0.13773148148148148</v>
      </c>
      <c r="Q7" s="93">
        <f>VLOOKUP(W7,'[1]Sheet1'!$A$38:$AG$50,18,FALSE)</f>
        <v>8</v>
      </c>
      <c r="R7" s="190">
        <f>VLOOKUP(W7,'[1]Sheet1'!$A$38:$AG$50,19,FALSE)/100</f>
        <v>0.10256410256410256</v>
      </c>
      <c r="S7" s="38">
        <f>VLOOKUP(W7,'[1]Sheet1'!$A$38:$AG$50,20,FALSE)</f>
        <v>11451</v>
      </c>
      <c r="T7" s="18">
        <f>VLOOKUP(W7,'[1]Sheet1'!$A$38:$AG$50,21,FALSE)/100</f>
        <v>0.13777130757014294</v>
      </c>
      <c r="U7" s="38">
        <f>VLOOKUP(W7,'[1]Sheet1'!$A$38:$AG$50,22,FALSE)</f>
        <v>19374</v>
      </c>
      <c r="V7" s="18">
        <f>VLOOKUP(W7,'[1]Sheet1'!$A$38:$AG$50,23,FALSE)/100</f>
        <v>0.1578522833747505</v>
      </c>
      <c r="W7" s="336" t="s">
        <v>81</v>
      </c>
    </row>
    <row r="8" spans="1:23" ht="15">
      <c r="A8" s="95" t="s">
        <v>23</v>
      </c>
      <c r="B8" s="96">
        <f>VLOOKUP(W8,'[1]Sheet1'!$A$38:$AG$50,2,FALSE)</f>
        <v>3296</v>
      </c>
      <c r="C8" s="98">
        <f>VLOOKUP(W8,'[1]Sheet1'!$A$38:$AG$50,3,FALSE)/100</f>
        <v>0.16828346778311037</v>
      </c>
      <c r="D8" s="96">
        <f>VLOOKUP(W8,'[1]Sheet1'!$A$38:$AG$50,4,FALSE)</f>
        <v>2691</v>
      </c>
      <c r="E8" s="317">
        <f>VLOOKUP(W8,'[1]Sheet1'!$A$38:$AG$50,5,FALSE)/100</f>
        <v>0.15758037125958893</v>
      </c>
      <c r="F8" s="96">
        <f>VLOOKUP(W8,'[1]Sheet1'!$A$38:$AG$50,6,FALSE)</f>
        <v>446</v>
      </c>
      <c r="G8" s="317">
        <f>VLOOKUP(W8,'[1]Sheet1'!$A$38:$AG$50,7,FALSE)/100</f>
        <v>0.15103284795123603</v>
      </c>
      <c r="H8" s="323">
        <f>VLOOKUP(W8,'[1]Sheet1'!$A$38:$AG$50,8,FALSE)</f>
        <v>2</v>
      </c>
      <c r="I8" s="97">
        <f>VLOOKUP(W8,'[1]Sheet1'!$A$38:$AG$50,10,FALSE)</f>
        <v>6435</v>
      </c>
      <c r="J8" s="68">
        <f>VLOOKUP(W8,'[1]Sheet1'!$A$38:$AG$50,11,FALSE)/100</f>
        <v>0.16242207021883442</v>
      </c>
      <c r="K8" s="96">
        <f>VLOOKUP(W8,'[1]Sheet1'!$A$38:$AG$50,12,FALSE)</f>
        <v>6016</v>
      </c>
      <c r="L8" s="98">
        <f>VLOOKUP(W8,'[1]Sheet1'!$A$38:$AG$50,13,FALSE)/100</f>
        <v>0.18334755577227843</v>
      </c>
      <c r="M8" s="96">
        <f>VLOOKUP(W8,'[1]Sheet1'!$A$38:$AG$50,14,FALSE)</f>
        <v>7243</v>
      </c>
      <c r="N8" s="317">
        <f>VLOOKUP(W8,'[1]Sheet1'!$A$38:$AG$50,15,FALSE)/100</f>
        <v>0.1741650034866665</v>
      </c>
      <c r="O8" s="313">
        <f>VLOOKUP(W8,'[1]Sheet1'!$A$38:$AG$50,16,FALSE)</f>
        <v>1506</v>
      </c>
      <c r="P8" s="98">
        <f>VLOOKUP(W8,'[1]Sheet1'!$A$38:$AG$50,17,FALSE)/100</f>
        <v>0.17430555555555555</v>
      </c>
      <c r="Q8" s="96">
        <f>VLOOKUP(W8,'[1]Sheet1'!$A$38:$AG$50,18,FALSE)</f>
        <v>15</v>
      </c>
      <c r="R8" s="317">
        <f>VLOOKUP(W8,'[1]Sheet1'!$A$38:$AG$50,19,FALSE)/100</f>
        <v>0.19230769230769235</v>
      </c>
      <c r="S8" s="97">
        <f>VLOOKUP(W8,'[1]Sheet1'!$A$38:$AG$50,20,FALSE)</f>
        <v>14780</v>
      </c>
      <c r="T8" s="68">
        <f>VLOOKUP(W8,'[1]Sheet1'!$A$38:$AG$50,21,FALSE)/100</f>
        <v>0.1778237643774965</v>
      </c>
      <c r="U8" s="97">
        <f>VLOOKUP(W8,'[1]Sheet1'!$A$38:$AG$50,22,FALSE)</f>
        <v>21215</v>
      </c>
      <c r="V8" s="68">
        <f>VLOOKUP(W8,'[1]Sheet1'!$A$38:$AG$50,23,FALSE)/100</f>
        <v>0.17285207968387176</v>
      </c>
      <c r="W8" s="336" t="s">
        <v>82</v>
      </c>
    </row>
    <row r="9" spans="1:23" ht="15">
      <c r="A9" s="69" t="s">
        <v>24</v>
      </c>
      <c r="B9" s="99">
        <f>VLOOKUP(W9,'[1]Sheet1'!$A$38:$AG$50,2,FALSE)</f>
        <v>1074</v>
      </c>
      <c r="C9" s="101">
        <f>VLOOKUP(W9,'[1]Sheet1'!$A$38:$AG$50,3,FALSE)/100</f>
        <v>0.05483508628612274</v>
      </c>
      <c r="D9" s="99">
        <f>VLOOKUP(W9,'[1]Sheet1'!$A$38:$AG$50,4,FALSE)</f>
        <v>1209</v>
      </c>
      <c r="E9" s="318">
        <f>VLOOKUP(W9,'[1]Sheet1'!$A$38:$AG$50,5,FALSE)/100</f>
        <v>0.07079697839198923</v>
      </c>
      <c r="F9" s="99">
        <f>VLOOKUP(W9,'[1]Sheet1'!$A$38:$AG$50,6,FALSE)</f>
        <v>169</v>
      </c>
      <c r="G9" s="318">
        <f>VLOOKUP(W9,'[1]Sheet1'!$A$38:$AG$50,7,FALSE)/100</f>
        <v>0.05722993565865222</v>
      </c>
      <c r="H9" s="324">
        <f>VLOOKUP(W9,'[1]Sheet1'!$A$38:$AG$50,8,FALSE)</f>
        <v>0</v>
      </c>
      <c r="I9" s="100">
        <f>VLOOKUP(W9,'[1]Sheet1'!$A$38:$AG$50,10,FALSE)</f>
        <v>2452</v>
      </c>
      <c r="J9" s="70">
        <f>VLOOKUP(W9,'[1]Sheet1'!$A$38:$AG$50,11,FALSE)/100</f>
        <v>0.0618894974633383</v>
      </c>
      <c r="K9" s="99">
        <f>VLOOKUP(W9,'[1]Sheet1'!$A$38:$AG$50,12,FALSE)</f>
        <v>2403</v>
      </c>
      <c r="L9" s="101">
        <f>VLOOKUP(W9,'[1]Sheet1'!$A$38:$AG$50,13,FALSE)/100</f>
        <v>0.07323540168231135</v>
      </c>
      <c r="M9" s="99">
        <f>VLOOKUP(W9,'[1]Sheet1'!$A$38:$AG$50,14,FALSE)</f>
        <v>3434</v>
      </c>
      <c r="N9" s="318">
        <f>VLOOKUP(W9,'[1]Sheet1'!$A$38:$AG$50,15,FALSE)/100</f>
        <v>0.08257388126097098</v>
      </c>
      <c r="O9" s="314">
        <f>VLOOKUP(W9,'[1]Sheet1'!$A$38:$AG$50,16,FALSE)</f>
        <v>663</v>
      </c>
      <c r="P9" s="101">
        <f>VLOOKUP(W9,'[1]Sheet1'!$A$38:$AG$50,17,FALSE)/100</f>
        <v>0.07673611111111112</v>
      </c>
      <c r="Q9" s="99">
        <f>VLOOKUP(W9,'[1]Sheet1'!$A$38:$AG$50,18,FALSE)</f>
        <v>3</v>
      </c>
      <c r="R9" s="318">
        <f>VLOOKUP(W9,'[1]Sheet1'!$A$38:$AG$50,19,FALSE)/100</f>
        <v>0.038461538461538464</v>
      </c>
      <c r="S9" s="100">
        <f>VLOOKUP(W9,'[1]Sheet1'!$A$38:$AG$50,20,FALSE)</f>
        <v>6503</v>
      </c>
      <c r="T9" s="70">
        <f>VLOOKUP(W9,'[1]Sheet1'!$A$38:$AG$50,21,FALSE)/100</f>
        <v>0.07824005005053178</v>
      </c>
      <c r="U9" s="100">
        <f>VLOOKUP(W9,'[1]Sheet1'!$A$38:$AG$50,22,FALSE)</f>
        <v>8955</v>
      </c>
      <c r="V9" s="70">
        <f>VLOOKUP(W9,'[1]Sheet1'!$A$38:$AG$50,23,FALSE)/100</f>
        <v>0.07296207275838187</v>
      </c>
      <c r="W9" s="336" t="s">
        <v>83</v>
      </c>
    </row>
    <row r="10" spans="1:23" ht="15">
      <c r="A10" s="69" t="s">
        <v>25</v>
      </c>
      <c r="B10" s="99">
        <f>VLOOKUP(W10,'[1]Sheet1'!$A$38:$AG$50,2,FALSE)</f>
        <v>2331</v>
      </c>
      <c r="C10" s="101">
        <f>VLOOKUP(W10,'[1]Sheet1'!$A$38:$AG$50,3,FALSE)/100</f>
        <v>0.11901358112937813</v>
      </c>
      <c r="D10" s="99">
        <f>VLOOKUP(W10,'[1]Sheet1'!$A$38:$AG$50,4,FALSE)</f>
        <v>1903</v>
      </c>
      <c r="E10" s="318">
        <f>VLOOKUP(W10,'[1]Sheet1'!$A$38:$AG$50,5,FALSE)/100</f>
        <v>0.11143643497101366</v>
      </c>
      <c r="F10" s="99">
        <f>VLOOKUP(W10,'[1]Sheet1'!$A$38:$AG$50,6,FALSE)</f>
        <v>326</v>
      </c>
      <c r="G10" s="318">
        <f>VLOOKUP(W10,'[1]Sheet1'!$A$38:$AG$50,7,FALSE)/100</f>
        <v>0.11039620724686762</v>
      </c>
      <c r="H10" s="324">
        <f>VLOOKUP(W10,'[1]Sheet1'!$A$38:$AG$50,8,FALSE)</f>
        <v>0</v>
      </c>
      <c r="I10" s="100">
        <f>VLOOKUP(W10,'[1]Sheet1'!$A$38:$AG$50,10,FALSE)</f>
        <v>4560</v>
      </c>
      <c r="J10" s="70">
        <f>VLOOKUP(W10,'[1]Sheet1'!$A$38:$AG$50,11,FALSE)/100</f>
        <v>0.11509629218304349</v>
      </c>
      <c r="K10" s="99">
        <f>VLOOKUP(W10,'[1]Sheet1'!$A$38:$AG$50,12,FALSE)</f>
        <v>3980</v>
      </c>
      <c r="L10" s="101">
        <f>VLOOKUP(W10,'[1]Sheet1'!$A$38:$AG$50,13,FALSE)/100</f>
        <v>0.12129708643179325</v>
      </c>
      <c r="M10" s="99">
        <f>VLOOKUP(W10,'[1]Sheet1'!$A$38:$AG$50,14,FALSE)</f>
        <v>4646</v>
      </c>
      <c r="N10" s="318">
        <f>VLOOKUP(W10,'[1]Sheet1'!$A$38:$AG$50,15,FALSE)/100</f>
        <v>0.11171760405896074</v>
      </c>
      <c r="O10" s="314">
        <f>VLOOKUP(W10,'[1]Sheet1'!$A$38:$AG$50,16,FALSE)</f>
        <v>1008</v>
      </c>
      <c r="P10" s="101">
        <f>VLOOKUP(W10,'[1]Sheet1'!$A$38:$AG$50,17,FALSE)/100</f>
        <v>0.11666666666666664</v>
      </c>
      <c r="Q10" s="99">
        <f>VLOOKUP(W10,'[1]Sheet1'!$A$38:$AG$50,18,FALSE)</f>
        <v>17</v>
      </c>
      <c r="R10" s="318">
        <f>VLOOKUP(W10,'[1]Sheet1'!$A$38:$AG$50,19,FALSE)/100</f>
        <v>0.21794871794871795</v>
      </c>
      <c r="S10" s="100">
        <f>VLOOKUP(W10,'[1]Sheet1'!$A$38:$AG$50,20,FALSE)</f>
        <v>9651</v>
      </c>
      <c r="T10" s="70">
        <f>VLOOKUP(W10,'[1]Sheet1'!$A$38:$AG$50,21,FALSE)/100</f>
        <v>0.11611482747004186</v>
      </c>
      <c r="U10" s="100">
        <f>VLOOKUP(W10,'[1]Sheet1'!$A$38:$AG$50,22,FALSE)</f>
        <v>14211</v>
      </c>
      <c r="V10" s="70">
        <f>VLOOKUP(W10,'[1]Sheet1'!$A$38:$AG$50,23,FALSE)/100</f>
        <v>0.11578604310098994</v>
      </c>
      <c r="W10" s="336" t="s">
        <v>84</v>
      </c>
    </row>
    <row r="11" spans="1:23" ht="15">
      <c r="A11" s="69" t="s">
        <v>26</v>
      </c>
      <c r="B11" s="99">
        <f>VLOOKUP(W11,'[1]Sheet1'!$A$38:$AG$50,2,FALSE)</f>
        <v>1925</v>
      </c>
      <c r="C11" s="101">
        <f>VLOOKUP(W11,'[1]Sheet1'!$A$38:$AG$50,3,FALSE)/100</f>
        <v>0.09828448892065761</v>
      </c>
      <c r="D11" s="99">
        <f>VLOOKUP(W11,'[1]Sheet1'!$A$38:$AG$50,4,FALSE)</f>
        <v>1572</v>
      </c>
      <c r="E11" s="318">
        <f>VLOOKUP(W11,'[1]Sheet1'!$A$38:$AG$50,5,FALSE)/100</f>
        <v>0.09205363939802073</v>
      </c>
      <c r="F11" s="99">
        <f>VLOOKUP(W11,'[1]Sheet1'!$A$38:$AG$50,6,FALSE)</f>
        <v>264</v>
      </c>
      <c r="G11" s="318">
        <f>VLOOKUP(W11,'[1]Sheet1'!$A$38:$AG$50,7,FALSE)/100</f>
        <v>0.08940060954961057</v>
      </c>
      <c r="H11" s="324">
        <f>VLOOKUP(W11,'[1]Sheet1'!$A$38:$AG$50,8,FALSE)</f>
        <v>0</v>
      </c>
      <c r="I11" s="100">
        <f>VLOOKUP(W11,'[1]Sheet1'!$A$38:$AG$50,10,FALSE)</f>
        <v>3761</v>
      </c>
      <c r="J11" s="70">
        <f>VLOOKUP(W11,'[1]Sheet1'!$A$38:$AG$50,11,FALSE)/100</f>
        <v>0.09492920063605846</v>
      </c>
      <c r="K11" s="99">
        <f>VLOOKUP(W11,'[1]Sheet1'!$A$38:$AG$50,12,FALSE)</f>
        <v>2726</v>
      </c>
      <c r="L11" s="101">
        <f>VLOOKUP(W11,'[1]Sheet1'!$A$38:$AG$50,13,FALSE)/100</f>
        <v>0.08307936120931365</v>
      </c>
      <c r="M11" s="99">
        <f>VLOOKUP(W11,'[1]Sheet1'!$A$38:$AG$50,14,FALSE)</f>
        <v>3663</v>
      </c>
      <c r="N11" s="318">
        <f>VLOOKUP(W11,'[1]Sheet1'!$A$38:$AG$50,15,FALSE)/100</f>
        <v>0.08808040974342944</v>
      </c>
      <c r="O11" s="314">
        <f>VLOOKUP(W11,'[1]Sheet1'!$A$38:$AG$50,16,FALSE)</f>
        <v>728</v>
      </c>
      <c r="P11" s="101">
        <f>VLOOKUP(W11,'[1]Sheet1'!$A$38:$AG$50,17,FALSE)/100</f>
        <v>0.08425925925925926</v>
      </c>
      <c r="Q11" s="99">
        <f>VLOOKUP(W11,'[1]Sheet1'!$A$38:$AG$50,18,FALSE)</f>
        <v>3</v>
      </c>
      <c r="R11" s="318">
        <f>VLOOKUP(W11,'[1]Sheet1'!$A$38:$AG$50,19,FALSE)/100</f>
        <v>0.038461538461538464</v>
      </c>
      <c r="S11" s="100">
        <f>VLOOKUP(W11,'[1]Sheet1'!$A$38:$AG$50,20,FALSE)</f>
        <v>7120</v>
      </c>
      <c r="T11" s="70">
        <f>VLOOKUP(W11,'[1]Sheet1'!$A$38:$AG$50,21,FALSE)/100</f>
        <v>0.08566341017373309</v>
      </c>
      <c r="U11" s="100">
        <f>VLOOKUP(W11,'[1]Sheet1'!$A$38:$AG$50,22,FALSE)</f>
        <v>10881</v>
      </c>
      <c r="V11" s="70">
        <f>VLOOKUP(W11,'[1]Sheet1'!$A$38:$AG$50,23,FALSE)/100</f>
        <v>0.08865441805515947</v>
      </c>
      <c r="W11" s="336" t="s">
        <v>85</v>
      </c>
    </row>
    <row r="12" spans="1:23" ht="15.75" thickBot="1">
      <c r="A12" s="102" t="s">
        <v>27</v>
      </c>
      <c r="B12" s="103">
        <f>VLOOKUP(W12,'[1]Sheet1'!$A$38:$AG$50,2,FALSE)</f>
        <v>2510</v>
      </c>
      <c r="C12" s="105">
        <f>VLOOKUP(W12,'[1]Sheet1'!$A$38:$AG$50,3,FALSE)/100</f>
        <v>0.12815276217706525</v>
      </c>
      <c r="D12" s="103">
        <f>VLOOKUP(W12,'[1]Sheet1'!$A$38:$AG$50,4,FALSE)</f>
        <v>2096</v>
      </c>
      <c r="E12" s="319">
        <f>VLOOKUP(W12,'[1]Sheet1'!$A$38:$AG$50,5,FALSE)/100</f>
        <v>0.12273818586402765</v>
      </c>
      <c r="F12" s="103">
        <f>VLOOKUP(W12,'[1]Sheet1'!$A$38:$AG$50,6,FALSE)</f>
        <v>295</v>
      </c>
      <c r="G12" s="319">
        <f>VLOOKUP(W12,'[1]Sheet1'!$A$38:$AG$50,7,FALSE)/100</f>
        <v>0.09989840839823907</v>
      </c>
      <c r="H12" s="325">
        <f>VLOOKUP(W12,'[1]Sheet1'!$A$38:$AG$50,8,FALSE)</f>
        <v>0</v>
      </c>
      <c r="I12" s="104">
        <f>VLOOKUP(W12,'[1]Sheet1'!$A$38:$AG$50,10,FALSE)</f>
        <v>4901</v>
      </c>
      <c r="J12" s="72">
        <f>VLOOKUP(W12,'[1]Sheet1'!$A$38:$AG$50,11,FALSE)/100</f>
        <v>0.12370327368181934</v>
      </c>
      <c r="K12" s="103">
        <f>VLOOKUP(W12,'[1]Sheet1'!$A$38:$AG$50,12,FALSE)</f>
        <v>5462</v>
      </c>
      <c r="L12" s="105">
        <f>VLOOKUP(W12,'[1]Sheet1'!$A$38:$AG$50,13,FALSE)/100</f>
        <v>0.16646348896745095</v>
      </c>
      <c r="M12" s="103">
        <f>VLOOKUP(W12,'[1]Sheet1'!$A$38:$AG$50,14,FALSE)</f>
        <v>6972</v>
      </c>
      <c r="N12" s="319">
        <f>VLOOKUP(W12,'[1]Sheet1'!$A$38:$AG$50,15,FALSE)/100</f>
        <v>0.1676485440161589</v>
      </c>
      <c r="O12" s="315">
        <f>VLOOKUP(W12,'[1]Sheet1'!$A$38:$AG$50,16,FALSE)</f>
        <v>1244</v>
      </c>
      <c r="P12" s="105">
        <f>VLOOKUP(W12,'[1]Sheet1'!$A$38:$AG$50,17,FALSE)/100</f>
        <v>0.14398148148148146</v>
      </c>
      <c r="Q12" s="103">
        <f>VLOOKUP(W12,'[1]Sheet1'!$A$38:$AG$50,18,FALSE)</f>
        <v>13</v>
      </c>
      <c r="R12" s="319">
        <f>VLOOKUP(W12,'[1]Sheet1'!$A$38:$AG$50,19,FALSE)/100</f>
        <v>0.16666666666666663</v>
      </c>
      <c r="S12" s="104">
        <f>VLOOKUP(W12,'[1]Sheet1'!$A$38:$AG$50,20,FALSE)</f>
        <v>13691</v>
      </c>
      <c r="T12" s="72">
        <f>VLOOKUP(W12,'[1]Sheet1'!$A$38:$AG$50,21,FALSE)/100</f>
        <v>0.1647215939169354</v>
      </c>
      <c r="U12" s="104">
        <f>VLOOKUP(W12,'[1]Sheet1'!$A$38:$AG$50,22,FALSE)</f>
        <v>18592</v>
      </c>
      <c r="V12" s="72">
        <f>VLOOKUP(W12,'[1]Sheet1'!$A$38:$AG$50,23,FALSE)/100</f>
        <v>0.15148083268831222</v>
      </c>
      <c r="W12" s="336" t="s">
        <v>86</v>
      </c>
    </row>
    <row r="13" spans="1:23" ht="24.75" customHeight="1" thickBot="1">
      <c r="A13" s="65" t="s">
        <v>28</v>
      </c>
      <c r="B13" s="93">
        <f>SUM(B8:B12)</f>
        <v>11136</v>
      </c>
      <c r="C13" s="94">
        <f aca="true" t="shared" si="0" ref="C13:V13">SUM(C8:C12)</f>
        <v>0.5685693862963341</v>
      </c>
      <c r="D13" s="93">
        <f t="shared" si="0"/>
        <v>9471</v>
      </c>
      <c r="E13" s="190">
        <f t="shared" si="0"/>
        <v>0.5546056098846402</v>
      </c>
      <c r="F13" s="93">
        <f t="shared" si="0"/>
        <v>1500</v>
      </c>
      <c r="G13" s="190">
        <f t="shared" si="0"/>
        <v>0.5079580088046055</v>
      </c>
      <c r="H13" s="322">
        <f t="shared" si="0"/>
        <v>2</v>
      </c>
      <c r="I13" s="38">
        <f t="shared" si="0"/>
        <v>22109</v>
      </c>
      <c r="J13" s="18">
        <f t="shared" si="0"/>
        <v>0.5580403341830941</v>
      </c>
      <c r="K13" s="93">
        <f t="shared" si="0"/>
        <v>20587</v>
      </c>
      <c r="L13" s="94">
        <f t="shared" si="0"/>
        <v>0.6274228940631477</v>
      </c>
      <c r="M13" s="93">
        <f t="shared" si="0"/>
        <v>25958</v>
      </c>
      <c r="N13" s="190">
        <f t="shared" si="0"/>
        <v>0.6241854425661866</v>
      </c>
      <c r="O13" s="191">
        <f t="shared" si="0"/>
        <v>5149</v>
      </c>
      <c r="P13" s="94">
        <f t="shared" si="0"/>
        <v>0.595949074074074</v>
      </c>
      <c r="Q13" s="93">
        <f t="shared" si="0"/>
        <v>51</v>
      </c>
      <c r="R13" s="190">
        <f t="shared" si="0"/>
        <v>0.6538461538461539</v>
      </c>
      <c r="S13" s="38">
        <f t="shared" si="0"/>
        <v>51745</v>
      </c>
      <c r="T13" s="18">
        <f t="shared" si="0"/>
        <v>0.6225636459887386</v>
      </c>
      <c r="U13" s="38">
        <f t="shared" si="0"/>
        <v>73854</v>
      </c>
      <c r="V13" s="18">
        <f t="shared" si="0"/>
        <v>0.6017354462867153</v>
      </c>
      <c r="W13" s="338"/>
    </row>
    <row r="14" spans="1:23" ht="15">
      <c r="A14" s="60" t="s">
        <v>29</v>
      </c>
      <c r="B14" s="96">
        <f>VLOOKUP(W14,'[1]Sheet1'!$A$38:$AG$50,2,FALSE)</f>
        <v>338</v>
      </c>
      <c r="C14" s="98">
        <f>VLOOKUP(W14,'[1]Sheet1'!$A$38:$AG$50,3,FALSE)/100</f>
        <v>0.017257224548146634</v>
      </c>
      <c r="D14" s="96">
        <f>VLOOKUP(W14,'[1]Sheet1'!$A$38:$AG$50,4,FALSE)</f>
        <v>325</v>
      </c>
      <c r="E14" s="317">
        <f>VLOOKUP(W14,'[1]Sheet1'!$A$38:$AG$50,5,FALSE)/100</f>
        <v>0.019031445804298178</v>
      </c>
      <c r="F14" s="96">
        <f>VLOOKUP(W14,'[1]Sheet1'!$A$38:$AG$50,6,FALSE)</f>
        <v>68</v>
      </c>
      <c r="G14" s="317">
        <f>VLOOKUP(W14,'[1]Sheet1'!$A$38:$AG$50,7,FALSE)/100</f>
        <v>0.02302742973247545</v>
      </c>
      <c r="H14" s="323">
        <f>VLOOKUP(W14,'[1]Sheet1'!$A$38:$AG$50,8,FALSE)</f>
        <v>0</v>
      </c>
      <c r="I14" s="97">
        <f>VLOOKUP(W14,'[1]Sheet1'!$A$38:$AG$50,10,FALSE)</f>
        <v>731</v>
      </c>
      <c r="J14" s="68">
        <f>VLOOKUP(W14,'[1]Sheet1'!$A$38:$AG$50,11,FALSE)/100</f>
        <v>0.018450743330220346</v>
      </c>
      <c r="K14" s="96">
        <f>VLOOKUP(W14,'[1]Sheet1'!$A$38:$AG$50,12,FALSE)</f>
        <v>758</v>
      </c>
      <c r="L14" s="98">
        <f>VLOOKUP(W14,'[1]Sheet1'!$A$38:$AG$50,13,FALSE)/100</f>
        <v>0.023101304400828963</v>
      </c>
      <c r="M14" s="96">
        <f>VLOOKUP(W14,'[1]Sheet1'!$A$38:$AG$50,14,FALSE)</f>
        <v>871</v>
      </c>
      <c r="N14" s="317">
        <f>VLOOKUP(W14,'[1]Sheet1'!$A$38:$AG$50,15,FALSE)/100</f>
        <v>0.020944045014066895</v>
      </c>
      <c r="O14" s="313">
        <f>VLOOKUP(W14,'[1]Sheet1'!$A$38:$AG$50,16,FALSE)</f>
        <v>200</v>
      </c>
      <c r="P14" s="98">
        <f>VLOOKUP(W14,'[1]Sheet1'!$A$38:$AG$50,17,FALSE)/100</f>
        <v>0.02314814814814815</v>
      </c>
      <c r="Q14" s="96">
        <f>VLOOKUP(W14,'[1]Sheet1'!$A$38:$AG$50,18,FALSE)</f>
        <v>1</v>
      </c>
      <c r="R14" s="317">
        <f>VLOOKUP(W14,'[1]Sheet1'!$A$38:$AG$50,19,FALSE)/100</f>
        <v>0.01282051282051282</v>
      </c>
      <c r="S14" s="97">
        <f>VLOOKUP(W14,'[1]Sheet1'!$A$38:$AG$50,20,FALSE)</f>
        <v>1830</v>
      </c>
      <c r="T14" s="68">
        <f>VLOOKUP(W14,'[1]Sheet1'!$A$38:$AG$50,21,FALSE)/100</f>
        <v>0.022017421435102748</v>
      </c>
      <c r="U14" s="97">
        <f>VLOOKUP(W14,'[1]Sheet1'!$A$38:$AG$50,22,FALSE)</f>
        <v>2561</v>
      </c>
      <c r="V14" s="68">
        <f>VLOOKUP(W14,'[1]Sheet1'!$A$38:$AG$50,23,FALSE)/100</f>
        <v>0.020866093616327862</v>
      </c>
      <c r="W14" s="336" t="s">
        <v>87</v>
      </c>
    </row>
    <row r="15" spans="1:23" ht="15">
      <c r="A15" s="69" t="s">
        <v>30</v>
      </c>
      <c r="B15" s="99">
        <f>VLOOKUP(W15,'[1]Sheet1'!$A$38:$AG$50,2,FALSE)</f>
        <v>1616</v>
      </c>
      <c r="C15" s="101">
        <f>VLOOKUP(W15,'[1]Sheet1'!$A$38:$AG$50,3,FALSE)/100</f>
        <v>0.08250791381599103</v>
      </c>
      <c r="D15" s="99">
        <f>VLOOKUP(W15,'[1]Sheet1'!$A$38:$AG$50,4,FALSE)</f>
        <v>1378</v>
      </c>
      <c r="E15" s="318">
        <f>VLOOKUP(W15,'[1]Sheet1'!$A$38:$AG$50,5,FALSE)/100</f>
        <v>0.08069333021022426</v>
      </c>
      <c r="F15" s="99">
        <f>VLOOKUP(W15,'[1]Sheet1'!$A$38:$AG$50,6,FALSE)</f>
        <v>251</v>
      </c>
      <c r="G15" s="318">
        <f>VLOOKUP(W15,'[1]Sheet1'!$A$38:$AG$50,7,FALSE)/100</f>
        <v>0.08499830680663732</v>
      </c>
      <c r="H15" s="324">
        <f>VLOOKUP(W15,'[1]Sheet1'!$A$38:$AG$50,8,FALSE)</f>
        <v>1</v>
      </c>
      <c r="I15" s="100">
        <f>VLOOKUP(W15,'[1]Sheet1'!$A$38:$AG$50,10,FALSE)</f>
        <v>3246</v>
      </c>
      <c r="J15" s="70">
        <f>VLOOKUP(W15,'[1]Sheet1'!$A$38:$AG$50,11,FALSE)/100</f>
        <v>0.08193038693556122</v>
      </c>
      <c r="K15" s="99">
        <f>VLOOKUP(W15,'[1]Sheet1'!$A$38:$AG$50,12,FALSE)</f>
        <v>2362</v>
      </c>
      <c r="L15" s="101">
        <f>VLOOKUP(W15,'[1]Sheet1'!$A$38:$AG$50,13,FALSE)/100</f>
        <v>0.07198585883213457</v>
      </c>
      <c r="M15" s="99">
        <f>VLOOKUP(W15,'[1]Sheet1'!$A$38:$AG$50,14,FALSE)</f>
        <v>3579</v>
      </c>
      <c r="N15" s="318">
        <f>VLOOKUP(W15,'[1]Sheet1'!$A$38:$AG$50,15,FALSE)/100</f>
        <v>0.08606054776733113</v>
      </c>
      <c r="O15" s="314">
        <f>VLOOKUP(W15,'[1]Sheet1'!$A$38:$AG$50,16,FALSE)</f>
        <v>776</v>
      </c>
      <c r="P15" s="101">
        <f>VLOOKUP(W15,'[1]Sheet1'!$A$38:$AG$50,17,FALSE)/100</f>
        <v>0.08981481481481483</v>
      </c>
      <c r="Q15" s="99">
        <f>VLOOKUP(W15,'[1]Sheet1'!$A$38:$AG$50,18,FALSE)</f>
        <v>10</v>
      </c>
      <c r="R15" s="318">
        <f>VLOOKUP(W15,'[1]Sheet1'!$A$38:$AG$50,19,FALSE)/100</f>
        <v>0.1282051282051282</v>
      </c>
      <c r="S15" s="100">
        <f>VLOOKUP(W15,'[1]Sheet1'!$A$38:$AG$50,20,FALSE)</f>
        <v>6727</v>
      </c>
      <c r="T15" s="70">
        <f>VLOOKUP(W15,'[1]Sheet1'!$A$38:$AG$50,21,FALSE)/100</f>
        <v>0.08093507868521103</v>
      </c>
      <c r="U15" s="100">
        <f>VLOOKUP(W15,'[1]Sheet1'!$A$38:$AG$50,22,FALSE)</f>
        <v>9973</v>
      </c>
      <c r="V15" s="70">
        <f>VLOOKUP(W15,'[1]Sheet1'!$A$38:$AG$50,23,FALSE)/100</f>
        <v>0.08125636533996007</v>
      </c>
      <c r="W15" s="336" t="s">
        <v>88</v>
      </c>
    </row>
    <row r="16" spans="1:23" ht="15">
      <c r="A16" s="69" t="s">
        <v>31</v>
      </c>
      <c r="B16" s="99">
        <f>VLOOKUP(W16,'[1]Sheet1'!$A$38:$AG$50,2,FALSE)</f>
        <v>1071</v>
      </c>
      <c r="C16" s="101">
        <f>VLOOKUP(W16,'[1]Sheet1'!$A$38:$AG$50,3,FALSE)/100</f>
        <v>0.0546819156540386</v>
      </c>
      <c r="D16" s="99">
        <f>VLOOKUP(W16,'[1]Sheet1'!$A$38:$AG$50,4,FALSE)</f>
        <v>990</v>
      </c>
      <c r="E16" s="318">
        <f>VLOOKUP(W16,'[1]Sheet1'!$A$38:$AG$50,5,FALSE)/100</f>
        <v>0.057972711834631374</v>
      </c>
      <c r="F16" s="99">
        <f>VLOOKUP(W16,'[1]Sheet1'!$A$38:$AG$50,6,FALSE)</f>
        <v>219</v>
      </c>
      <c r="G16" s="318">
        <f>VLOOKUP(W16,'[1]Sheet1'!$A$38:$AG$50,7,FALSE)/100</f>
        <v>0.07416186928547239</v>
      </c>
      <c r="H16" s="324">
        <f>VLOOKUP(W16,'[1]Sheet1'!$A$38:$AG$50,8,FALSE)</f>
        <v>0</v>
      </c>
      <c r="I16" s="100">
        <f>VLOOKUP(W16,'[1]Sheet1'!$A$38:$AG$50,10,FALSE)</f>
        <v>2280</v>
      </c>
      <c r="J16" s="70">
        <f>VLOOKUP(W16,'[1]Sheet1'!$A$38:$AG$50,11,FALSE)/100</f>
        <v>0.05754814609152174</v>
      </c>
      <c r="K16" s="99">
        <f>VLOOKUP(W16,'[1]Sheet1'!$A$38:$AG$50,12,FALSE)</f>
        <v>2492</v>
      </c>
      <c r="L16" s="101">
        <f>VLOOKUP(W16,'[1]Sheet1'!$A$38:$AG$50,13,FALSE)/100</f>
        <v>0.0759478239668414</v>
      </c>
      <c r="M16" s="99">
        <f>VLOOKUP(W16,'[1]Sheet1'!$A$38:$AG$50,14,FALSE)</f>
        <v>3301</v>
      </c>
      <c r="N16" s="318">
        <f>VLOOKUP(W16,'[1]Sheet1'!$A$38:$AG$50,15,FALSE)/100</f>
        <v>0.079375766465482</v>
      </c>
      <c r="O16" s="314">
        <f>VLOOKUP(W16,'[1]Sheet1'!$A$38:$AG$50,16,FALSE)</f>
        <v>808</v>
      </c>
      <c r="P16" s="101">
        <f>VLOOKUP(W16,'[1]Sheet1'!$A$38:$AG$50,17,FALSE)/100</f>
        <v>0.09351851851851851</v>
      </c>
      <c r="Q16" s="99">
        <f>VLOOKUP(W16,'[1]Sheet1'!$A$38:$AG$50,18,FALSE)</f>
        <v>0</v>
      </c>
      <c r="R16" s="318">
        <f>VLOOKUP(W16,'[1]Sheet1'!$A$38:$AG$50,19,FALSE)/100</f>
        <v>0</v>
      </c>
      <c r="S16" s="100">
        <f>VLOOKUP(W16,'[1]Sheet1'!$A$38:$AG$50,20,FALSE)</f>
        <v>6601</v>
      </c>
      <c r="T16" s="70">
        <f>VLOOKUP(W16,'[1]Sheet1'!$A$38:$AG$50,21,FALSE)/100</f>
        <v>0.07941912507820394</v>
      </c>
      <c r="U16" s="100">
        <f>VLOOKUP(W16,'[1]Sheet1'!$A$38:$AG$50,22,FALSE)</f>
        <v>8881</v>
      </c>
      <c r="V16" s="70">
        <f>VLOOKUP(W16,'[1]Sheet1'!$A$38:$AG$50,23,FALSE)/100</f>
        <v>0.07235914775736342</v>
      </c>
      <c r="W16" s="336" t="s">
        <v>89</v>
      </c>
    </row>
    <row r="17" spans="1:23" ht="15">
      <c r="A17" s="69" t="s">
        <v>32</v>
      </c>
      <c r="B17" s="99">
        <f>VLOOKUP(W17,'[1]Sheet1'!$A$38:$AG$50,2,FALSE)</f>
        <v>197</v>
      </c>
      <c r="C17" s="101">
        <f>VLOOKUP(W17,'[1]Sheet1'!$A$38:$AG$50,3,FALSE)/100</f>
        <v>0.010058204840191976</v>
      </c>
      <c r="D17" s="99">
        <f>VLOOKUP(W17,'[1]Sheet1'!$A$38:$AG$50,4,FALSE)</f>
        <v>225</v>
      </c>
      <c r="E17" s="318">
        <f>VLOOKUP(W17,'[1]Sheet1'!$A$38:$AG$50,5,FALSE)/100</f>
        <v>0.013175616326052585</v>
      </c>
      <c r="F17" s="99">
        <f>VLOOKUP(W17,'[1]Sheet1'!$A$38:$AG$50,6,FALSE)</f>
        <v>31</v>
      </c>
      <c r="G17" s="318">
        <f>VLOOKUP(W17,'[1]Sheet1'!$A$38:$AG$50,7,FALSE)/100</f>
        <v>0.010497798848628514</v>
      </c>
      <c r="H17" s="324">
        <f>VLOOKUP(W17,'[1]Sheet1'!$A$38:$AG$50,8,FALSE)</f>
        <v>0</v>
      </c>
      <c r="I17" s="100">
        <f>VLOOKUP(W17,'[1]Sheet1'!$A$38:$AG$50,10,FALSE)</f>
        <v>453</v>
      </c>
      <c r="J17" s="70">
        <f>VLOOKUP(W17,'[1]Sheet1'!$A$38:$AG$50,11,FALSE)/100</f>
        <v>0.011433907973447083</v>
      </c>
      <c r="K17" s="99">
        <f>VLOOKUP(W17,'[1]Sheet1'!$A$38:$AG$50,12,FALSE)</f>
        <v>406</v>
      </c>
      <c r="L17" s="101">
        <f>VLOOKUP(W17,'[1]Sheet1'!$A$38:$AG$50,13,FALSE)/100</f>
        <v>0.012373521882238205</v>
      </c>
      <c r="M17" s="99">
        <f>VLOOKUP(W17,'[1]Sheet1'!$A$38:$AG$50,14,FALSE)</f>
        <v>676</v>
      </c>
      <c r="N17" s="318">
        <f>VLOOKUP(W17,'[1]Sheet1'!$A$38:$AG$50,15,FALSE)/100</f>
        <v>0.01625507971241013</v>
      </c>
      <c r="O17" s="314">
        <f>VLOOKUP(W17,'[1]Sheet1'!$A$38:$AG$50,16,FALSE)</f>
        <v>156</v>
      </c>
      <c r="P17" s="101">
        <f>VLOOKUP(W17,'[1]Sheet1'!$A$38:$AG$50,17,FALSE)/100</f>
        <v>0.018055555555555554</v>
      </c>
      <c r="Q17" s="99">
        <f>VLOOKUP(W17,'[1]Sheet1'!$A$38:$AG$50,18,FALSE)</f>
        <v>2</v>
      </c>
      <c r="R17" s="318">
        <f>VLOOKUP(W17,'[1]Sheet1'!$A$38:$AG$50,19,FALSE)/100</f>
        <v>0.02564102564102564</v>
      </c>
      <c r="S17" s="100">
        <f>VLOOKUP(W17,'[1]Sheet1'!$A$38:$AG$50,20,FALSE)</f>
        <v>1240</v>
      </c>
      <c r="T17" s="70">
        <f>VLOOKUP(W17,'[1]Sheet1'!$A$38:$AG$50,21,FALSE)/100</f>
        <v>0.014918908513402954</v>
      </c>
      <c r="U17" s="100">
        <f>VLOOKUP(W17,'[1]Sheet1'!$A$38:$AG$50,22,FALSE)</f>
        <v>1693</v>
      </c>
      <c r="V17" s="70">
        <f>VLOOKUP(W17,'[1]Sheet1'!$A$38:$AG$50,23,FALSE)/100</f>
        <v>0.013793946307084368</v>
      </c>
      <c r="W17" s="336" t="s">
        <v>90</v>
      </c>
    </row>
    <row r="18" spans="1:23" ht="15.75" thickBot="1">
      <c r="A18" s="95" t="s">
        <v>33</v>
      </c>
      <c r="B18" s="103">
        <f>VLOOKUP(W18,'[1]Sheet1'!$A$38:$AG$50,2,FALSE)</f>
        <v>756</v>
      </c>
      <c r="C18" s="105">
        <f>VLOOKUP(W18,'[1]Sheet1'!$A$38:$AG$50,3,FALSE)/100</f>
        <v>0.03859899928520372</v>
      </c>
      <c r="D18" s="103">
        <f>VLOOKUP(W18,'[1]Sheet1'!$A$38:$AG$50,4,FALSE)</f>
        <v>760</v>
      </c>
      <c r="E18" s="319">
        <f>VLOOKUP(W18,'[1]Sheet1'!$A$38:$AG$50,5,FALSE)/100</f>
        <v>0.044504304034666514</v>
      </c>
      <c r="F18" s="103">
        <f>VLOOKUP(W18,'[1]Sheet1'!$A$38:$AG$50,6,FALSE)</f>
        <v>135</v>
      </c>
      <c r="G18" s="319">
        <f>VLOOKUP(W18,'[1]Sheet1'!$A$38:$AG$50,7,FALSE)/100</f>
        <v>0.0457162207924145</v>
      </c>
      <c r="H18" s="325">
        <f>VLOOKUP(W18,'[1]Sheet1'!$A$38:$AG$50,8,FALSE)</f>
        <v>0</v>
      </c>
      <c r="I18" s="104">
        <f>VLOOKUP(W18,'[1]Sheet1'!$A$38:$AG$50,10,FALSE)</f>
        <v>1651</v>
      </c>
      <c r="J18" s="72">
        <f>VLOOKUP(W18,'[1]Sheet1'!$A$38:$AG$50,11,FALSE)/100</f>
        <v>0.04167192508644843</v>
      </c>
      <c r="K18" s="103">
        <f>VLOOKUP(W18,'[1]Sheet1'!$A$38:$AG$50,12,FALSE)</f>
        <v>722</v>
      </c>
      <c r="L18" s="105">
        <f>VLOOKUP(W18,'[1]Sheet1'!$A$38:$AG$50,13,FALSE)/100</f>
        <v>0.022004144825064</v>
      </c>
      <c r="M18" s="103">
        <f>VLOOKUP(W18,'[1]Sheet1'!$A$38:$AG$50,14,FALSE)</f>
        <v>1129</v>
      </c>
      <c r="N18" s="319">
        <f>VLOOKUP(W18,'[1]Sheet1'!$A$38:$AG$50,15,FALSE)/100</f>
        <v>0.02714790679779739</v>
      </c>
      <c r="O18" s="315">
        <f>VLOOKUP(W18,'[1]Sheet1'!$A$38:$AG$50,16,FALSE)</f>
        <v>251</v>
      </c>
      <c r="P18" s="105">
        <f>VLOOKUP(W18,'[1]Sheet1'!$A$38:$AG$50,17,FALSE)/100</f>
        <v>0.029050925925925924</v>
      </c>
      <c r="Q18" s="103">
        <f>VLOOKUP(W18,'[1]Sheet1'!$A$38:$AG$50,18,FALSE)</f>
        <v>2</v>
      </c>
      <c r="R18" s="319">
        <f>VLOOKUP(W18,'[1]Sheet1'!$A$38:$AG$50,19,FALSE)/100</f>
        <v>0.02564102564102564</v>
      </c>
      <c r="S18" s="104">
        <f>VLOOKUP(W18,'[1]Sheet1'!$A$38:$AG$50,20,FALSE)</f>
        <v>2104</v>
      </c>
      <c r="T18" s="72">
        <f>VLOOKUP(W18,'[1]Sheet1'!$A$38:$AG$50,21,FALSE)/100</f>
        <v>0.025314018961451464</v>
      </c>
      <c r="U18" s="104">
        <f>VLOOKUP(W18,'[1]Sheet1'!$A$38:$AG$50,22,FALSE)</f>
        <v>3755</v>
      </c>
      <c r="V18" s="72">
        <f>VLOOKUP(W18,'[1]Sheet1'!$A$38:$AG$50,23,FALSE)/100</f>
        <v>0.030594369984112114</v>
      </c>
      <c r="W18" s="336" t="s">
        <v>91</v>
      </c>
    </row>
    <row r="19" spans="1:22" ht="24.75" customHeight="1" thickBot="1">
      <c r="A19" s="65" t="s">
        <v>34</v>
      </c>
      <c r="B19" s="93">
        <f>SUM(B14:B18)</f>
        <v>3978</v>
      </c>
      <c r="C19" s="94">
        <f aca="true" t="shared" si="1" ref="C19:V19">SUM(C14:C18)</f>
        <v>0.20310425814357197</v>
      </c>
      <c r="D19" s="93">
        <f t="shared" si="1"/>
        <v>3678</v>
      </c>
      <c r="E19" s="190">
        <f t="shared" si="1"/>
        <v>0.21537740820987292</v>
      </c>
      <c r="F19" s="93">
        <f t="shared" si="1"/>
        <v>704</v>
      </c>
      <c r="G19" s="190">
        <f t="shared" si="1"/>
        <v>0.23840162546562815</v>
      </c>
      <c r="H19" s="322">
        <f t="shared" si="1"/>
        <v>1</v>
      </c>
      <c r="I19" s="38">
        <f t="shared" si="1"/>
        <v>8361</v>
      </c>
      <c r="J19" s="18">
        <f t="shared" si="1"/>
        <v>0.21103510941719883</v>
      </c>
      <c r="K19" s="93">
        <f t="shared" si="1"/>
        <v>6740</v>
      </c>
      <c r="L19" s="94">
        <f t="shared" si="1"/>
        <v>0.2054126539071071</v>
      </c>
      <c r="M19" s="93">
        <f t="shared" si="1"/>
        <v>9556</v>
      </c>
      <c r="N19" s="190">
        <f t="shared" si="1"/>
        <v>0.22978334575708753</v>
      </c>
      <c r="O19" s="191">
        <f t="shared" si="1"/>
        <v>2191</v>
      </c>
      <c r="P19" s="94">
        <f t="shared" si="1"/>
        <v>0.25358796296296293</v>
      </c>
      <c r="Q19" s="93">
        <f t="shared" si="1"/>
        <v>15</v>
      </c>
      <c r="R19" s="190">
        <f t="shared" si="1"/>
        <v>0.1923076923076923</v>
      </c>
      <c r="S19" s="38">
        <f t="shared" si="1"/>
        <v>18502</v>
      </c>
      <c r="T19" s="18">
        <f t="shared" si="1"/>
        <v>0.22260455267337215</v>
      </c>
      <c r="U19" s="38">
        <f t="shared" si="1"/>
        <v>26863</v>
      </c>
      <c r="V19" s="18">
        <f t="shared" si="1"/>
        <v>0.21886992300484784</v>
      </c>
    </row>
    <row r="20" spans="1:23" ht="15.75" thickBot="1">
      <c r="A20" s="106" t="s">
        <v>35</v>
      </c>
      <c r="B20" s="52">
        <f>VLOOKUP(W20,'[1]Sheet1'!$A$38:$AG$50,2,FALSE)</f>
        <v>752</v>
      </c>
      <c r="C20" s="108">
        <f>VLOOKUP(W20,'[1]Sheet1'!$A$38:$AG$50,3,FALSE)/100</f>
        <v>0.038394771775758195</v>
      </c>
      <c r="D20" s="52">
        <f>VLOOKUP(W20,'[1]Sheet1'!$A$38:$AG$50,4,FALSE)</f>
        <v>411</v>
      </c>
      <c r="E20" s="320">
        <f>VLOOKUP(W20,'[1]Sheet1'!$A$38:$AG$50,5,FALSE)/100</f>
        <v>0.024067459155589388</v>
      </c>
      <c r="F20" s="327">
        <f>VLOOKUP(W20,'[1]Sheet1'!$A$38:$AG$50,6,FALSE)</f>
        <v>63</v>
      </c>
      <c r="G20" s="328">
        <f>VLOOKUP(W20,'[1]Sheet1'!$A$38:$AG$50,7,FALSE)/100</f>
        <v>0.02133423636979343</v>
      </c>
      <c r="H20" s="326">
        <f>VLOOKUP(W20,'[1]Sheet1'!$A$38:$AG$50,8,FALSE)</f>
        <v>0</v>
      </c>
      <c r="I20" s="107">
        <f>VLOOKUP(W20,'[1]Sheet1'!$A$38:$AG$50,10,FALSE)</f>
        <v>1226</v>
      </c>
      <c r="J20" s="50">
        <f>VLOOKUP(W20,'[1]Sheet1'!$A$38:$AG$50,11,FALSE)/100</f>
        <v>0.03094474873166915</v>
      </c>
      <c r="K20" s="52">
        <f>VLOOKUP(W20,'[1]Sheet1'!$A$38:$AG$50,12,FALSE)</f>
        <v>685</v>
      </c>
      <c r="L20" s="108">
        <f>VLOOKUP(W20,'[1]Sheet1'!$A$38:$AG$50,13,FALSE)/100</f>
        <v>0.020876508594416678</v>
      </c>
      <c r="M20" s="52">
        <f>VLOOKUP(W20,'[1]Sheet1'!$A$38:$AG$50,14,FALSE)</f>
        <v>620</v>
      </c>
      <c r="N20" s="320">
        <f>VLOOKUP(W20,'[1]Sheet1'!$A$38:$AG$50,15,FALSE)/100</f>
        <v>0.014908505061677927</v>
      </c>
      <c r="O20" s="316">
        <f>VLOOKUP(W20,'[1]Sheet1'!$A$38:$AG$50,16,FALSE)</f>
        <v>110</v>
      </c>
      <c r="P20" s="108">
        <f>VLOOKUP(W20,'[1]Sheet1'!$A$38:$AG$50,17,FALSE)/100</f>
        <v>0.01273148148148148</v>
      </c>
      <c r="Q20" s="52">
        <f>VLOOKUP(W20,'[1]Sheet1'!$A$38:$AG$50,18,FALSE)</f>
        <v>4</v>
      </c>
      <c r="R20" s="320">
        <f>VLOOKUP(W20,'[1]Sheet1'!$A$38:$AG$50,19,FALSE)/100</f>
        <v>0.05128205128205128</v>
      </c>
      <c r="S20" s="107">
        <f>VLOOKUP(W20,'[1]Sheet1'!$A$38:$AG$50,20,FALSE)</f>
        <v>1418</v>
      </c>
      <c r="T20" s="50">
        <f>VLOOKUP(W20,'[1]Sheet1'!$A$38:$AG$50,21,FALSE)/100</f>
        <v>0.017060493767746283</v>
      </c>
      <c r="U20" s="107">
        <f>VLOOKUP(W20,'[1]Sheet1'!$A$38:$AG$50,22,FALSE)</f>
        <v>2644</v>
      </c>
      <c r="V20" s="50">
        <f>VLOOKUP(W20,'[1]Sheet1'!$A$38:$AG$50,23,FALSE)/100</f>
        <v>0.021542347333686398</v>
      </c>
      <c r="W20" s="336" t="s">
        <v>92</v>
      </c>
    </row>
    <row r="21" spans="1:23" ht="24.75" customHeight="1" thickBot="1">
      <c r="A21" s="77" t="s">
        <v>36</v>
      </c>
      <c r="B21" s="38">
        <f>VLOOKUP(W21,'[1]Sheet1'!$A$38:$AG$50,2,FALSE)</f>
        <v>19586</v>
      </c>
      <c r="C21" s="112">
        <f>VLOOKUP(W21,'[1]Sheet1'!$A$38:$AG$50,3,FALSE)/100</f>
        <v>1</v>
      </c>
      <c r="D21" s="38">
        <f>VLOOKUP(W21,'[1]Sheet1'!$A$38:$AG$50,4,FALSE)</f>
        <v>17077</v>
      </c>
      <c r="E21" s="211">
        <f>VLOOKUP(W21,'[1]Sheet1'!$A$38:$AG$50,5,FALSE)/100</f>
        <v>1</v>
      </c>
      <c r="F21" s="212">
        <f>VLOOKUP(W21,'[1]Sheet1'!$A$38:$AG$50,6,FALSE)</f>
        <v>2953</v>
      </c>
      <c r="G21" s="109">
        <f>VLOOKUP(W21,'[1]Sheet1'!$A$38:$AG$50,7,FALSE)/100</f>
        <v>1</v>
      </c>
      <c r="H21" s="111">
        <f>VLOOKUP(W21,'[1]Sheet1'!$A$38:$AG$50,8,FALSE)</f>
        <v>3</v>
      </c>
      <c r="I21" s="38">
        <f>VLOOKUP(W21,'[1]Sheet1'!$A$38:$AG$50,10,FALSE)</f>
        <v>39619</v>
      </c>
      <c r="J21" s="56">
        <f>VLOOKUP(W21,'[1]Sheet1'!$A$38:$AG$50,11,FALSE)/100</f>
        <v>1</v>
      </c>
      <c r="K21" s="38">
        <f>VLOOKUP(W21,'[1]Sheet1'!$A$38:$AG$50,12,FALSE)</f>
        <v>32812</v>
      </c>
      <c r="L21" s="112">
        <f>VLOOKUP(W21,'[1]Sheet1'!$A$38:$AG$50,13,FALSE)/100</f>
        <v>1</v>
      </c>
      <c r="M21" s="38">
        <f>VLOOKUP(W21,'[1]Sheet1'!$A$38:$AG$50,14,FALSE)</f>
        <v>41587</v>
      </c>
      <c r="N21" s="211">
        <f>VLOOKUP(W21,'[1]Sheet1'!$A$38:$AG$50,15,FALSE)/100</f>
        <v>1</v>
      </c>
      <c r="O21" s="212">
        <f>VLOOKUP(W21,'[1]Sheet1'!$A$38:$AG$50,16,FALSE)</f>
        <v>8640</v>
      </c>
      <c r="P21" s="112">
        <f>VLOOKUP(W21,'[1]Sheet1'!$A$38:$AG$50,17,FALSE)/100</f>
        <v>1</v>
      </c>
      <c r="Q21" s="38">
        <f>VLOOKUP(W21,'[1]Sheet1'!$A$38:$AG$50,18,FALSE)</f>
        <v>78</v>
      </c>
      <c r="R21" s="211">
        <f>VLOOKUP(W21,'[1]Sheet1'!$A$38:$AG$50,19,FALSE)/100</f>
        <v>1</v>
      </c>
      <c r="S21" s="38">
        <f>VLOOKUP(W21,'[1]Sheet1'!$A$38:$AG$50,20,FALSE)</f>
        <v>83116</v>
      </c>
      <c r="T21" s="56">
        <f>VLOOKUP(W21,'[1]Sheet1'!$A$38:$AG$50,21,FALSE)/100</f>
        <v>1</v>
      </c>
      <c r="U21" s="38">
        <f>VLOOKUP(W21,'[1]Sheet1'!$A$38:$AG$50,22,FALSE)</f>
        <v>122735</v>
      </c>
      <c r="V21" s="56">
        <f>VLOOKUP(W21,'[1]Sheet1'!$A$38:$AG$50,23,FALSE)/100</f>
        <v>1</v>
      </c>
      <c r="W21" s="337" t="s">
        <v>93</v>
      </c>
    </row>
    <row r="22" spans="1:22" ht="15">
      <c r="A22" s="78"/>
      <c r="B22" s="59"/>
      <c r="C22" s="113"/>
      <c r="D22" s="59"/>
      <c r="E22" s="113"/>
      <c r="F22" s="59"/>
      <c r="G22" s="113"/>
      <c r="H22" s="59"/>
      <c r="I22" s="114"/>
      <c r="J22" s="115"/>
      <c r="K22" s="59"/>
      <c r="L22" s="113"/>
      <c r="M22" s="59"/>
      <c r="N22" s="113"/>
      <c r="O22" s="59"/>
      <c r="P22" s="113"/>
      <c r="Q22" s="59"/>
      <c r="R22" s="113"/>
      <c r="S22" s="114"/>
      <c r="T22" s="115"/>
      <c r="U22" s="59"/>
      <c r="V22" s="59"/>
    </row>
    <row r="23" spans="1:22" ht="15">
      <c r="A23" s="79" t="s">
        <v>42</v>
      </c>
      <c r="B23" s="59"/>
      <c r="C23" s="113"/>
      <c r="D23" s="59"/>
      <c r="E23" s="113"/>
      <c r="F23" s="59"/>
      <c r="G23" s="113"/>
      <c r="H23" s="59"/>
      <c r="I23" s="114"/>
      <c r="J23" s="115"/>
      <c r="K23" s="59"/>
      <c r="L23" s="113"/>
      <c r="M23" s="59"/>
      <c r="N23" s="113"/>
      <c r="O23" s="59"/>
      <c r="P23" s="113"/>
      <c r="Q23" s="59"/>
      <c r="R23" s="113"/>
      <c r="S23" s="114"/>
      <c r="T23" s="115"/>
      <c r="U23" s="117"/>
      <c r="V23" s="59"/>
    </row>
    <row r="24" spans="1:22" ht="15">
      <c r="A24" s="80" t="s">
        <v>43</v>
      </c>
      <c r="B24" s="59"/>
      <c r="C24" s="113"/>
      <c r="D24" s="59"/>
      <c r="E24" s="113"/>
      <c r="F24" s="59"/>
      <c r="G24" s="113"/>
      <c r="H24" s="59"/>
      <c r="I24" s="114"/>
      <c r="J24" s="115"/>
      <c r="K24" s="59"/>
      <c r="L24" s="113"/>
      <c r="M24" s="59"/>
      <c r="N24" s="113"/>
      <c r="O24" s="59"/>
      <c r="P24" s="113"/>
      <c r="Q24" s="59"/>
      <c r="R24" s="113"/>
      <c r="S24" s="114"/>
      <c r="T24" s="115"/>
      <c r="U24" s="59"/>
      <c r="V24" s="59"/>
    </row>
    <row r="25" spans="1:22" ht="15">
      <c r="A25" s="116"/>
      <c r="B25" s="59"/>
      <c r="C25" s="113"/>
      <c r="D25" s="59"/>
      <c r="E25" s="113"/>
      <c r="F25" s="59"/>
      <c r="G25" s="113"/>
      <c r="H25" s="59"/>
      <c r="I25" s="114"/>
      <c r="J25" s="115"/>
      <c r="K25" s="59"/>
      <c r="L25" s="113"/>
      <c r="M25" s="59"/>
      <c r="N25" s="113"/>
      <c r="O25" s="59"/>
      <c r="P25" s="113"/>
      <c r="Q25" s="59"/>
      <c r="R25" s="113"/>
      <c r="S25" s="114"/>
      <c r="T25" s="115"/>
      <c r="U25" s="59"/>
      <c r="V25" s="59"/>
    </row>
    <row r="26" spans="1:22" ht="15">
      <c r="A26" s="59"/>
      <c r="B26" s="59"/>
      <c r="C26" s="113"/>
      <c r="D26" s="59"/>
      <c r="E26" s="113"/>
      <c r="F26" s="59"/>
      <c r="G26" s="113"/>
      <c r="H26" s="59"/>
      <c r="I26" s="114"/>
      <c r="J26" s="115"/>
      <c r="K26" s="59"/>
      <c r="L26" s="113"/>
      <c r="M26" s="59"/>
      <c r="N26" s="113"/>
      <c r="O26" s="59"/>
      <c r="P26" s="113"/>
      <c r="Q26" s="59"/>
      <c r="R26" s="113"/>
      <c r="S26" s="114"/>
      <c r="T26" s="115"/>
      <c r="U26" s="117"/>
      <c r="V26" s="59"/>
    </row>
    <row r="27" spans="1:22" ht="15">
      <c r="A27" s="59"/>
      <c r="B27" s="59"/>
      <c r="C27" s="59"/>
      <c r="D27" s="59"/>
      <c r="E27" s="59"/>
      <c r="F27" s="59"/>
      <c r="G27" s="59"/>
      <c r="H27" s="59"/>
      <c r="I27" s="114"/>
      <c r="J27" s="114"/>
      <c r="K27" s="59"/>
      <c r="L27" s="113"/>
      <c r="M27" s="59"/>
      <c r="N27" s="113"/>
      <c r="O27" s="59"/>
      <c r="P27" s="113"/>
      <c r="Q27" s="59"/>
      <c r="R27" s="113"/>
      <c r="S27" s="114"/>
      <c r="T27" s="115"/>
      <c r="U27" s="59"/>
      <c r="V27" s="59"/>
    </row>
    <row r="28" spans="1:22" ht="15">
      <c r="A28" s="59"/>
      <c r="B28" s="59"/>
      <c r="C28" s="59"/>
      <c r="D28" s="59"/>
      <c r="E28" s="59"/>
      <c r="F28" s="59"/>
      <c r="G28" s="59"/>
      <c r="H28" s="59"/>
      <c r="I28" s="114"/>
      <c r="J28" s="114"/>
      <c r="K28" s="59"/>
      <c r="L28" s="113"/>
      <c r="M28" s="59"/>
      <c r="N28" s="113"/>
      <c r="O28" s="59"/>
      <c r="P28" s="113"/>
      <c r="Q28" s="59"/>
      <c r="R28" s="113"/>
      <c r="S28" s="114"/>
      <c r="T28" s="115"/>
      <c r="U28" s="59"/>
      <c r="V28" s="59"/>
    </row>
    <row r="29" spans="1:2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114"/>
      <c r="T29" s="115"/>
      <c r="U29" s="59"/>
      <c r="V29" s="59"/>
    </row>
    <row r="30" spans="1:2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5">
      <c r="A31" s="59"/>
      <c r="B31" s="81"/>
      <c r="C31" s="59"/>
      <c r="D31" s="81"/>
      <c r="E31" s="59"/>
      <c r="F31" s="81"/>
      <c r="G31" s="59"/>
      <c r="H31" s="81"/>
      <c r="I31" s="81"/>
      <c r="J31" s="59"/>
      <c r="K31" s="81"/>
      <c r="L31" s="59"/>
      <c r="M31" s="81"/>
      <c r="N31" s="59"/>
      <c r="O31" s="81"/>
      <c r="P31" s="59"/>
      <c r="Q31" s="81"/>
      <c r="R31" s="59"/>
      <c r="S31" s="81"/>
      <c r="T31" s="59"/>
      <c r="U31" s="81"/>
      <c r="V31" s="81"/>
    </row>
    <row r="32" spans="1:22" ht="15">
      <c r="A32" s="59"/>
      <c r="B32" s="81"/>
      <c r="C32" s="59"/>
      <c r="D32" s="81"/>
      <c r="E32" s="59"/>
      <c r="F32" s="81"/>
      <c r="G32" s="59"/>
      <c r="H32" s="81"/>
      <c r="I32" s="81"/>
      <c r="J32" s="59"/>
      <c r="K32" s="81"/>
      <c r="L32" s="59"/>
      <c r="M32" s="81"/>
      <c r="N32" s="59"/>
      <c r="O32" s="81"/>
      <c r="P32" s="59"/>
      <c r="Q32" s="81"/>
      <c r="R32" s="59"/>
      <c r="S32" s="81"/>
      <c r="T32" s="59"/>
      <c r="U32" s="81"/>
      <c r="V32" s="81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5"/>
  <sheetViews>
    <sheetView zoomScalePageLayoutView="0" workbookViewId="0" topLeftCell="A1">
      <selection activeCell="B6" sqref="B6:Q20"/>
    </sheetView>
  </sheetViews>
  <sheetFormatPr defaultColWidth="11.421875" defaultRowHeight="15"/>
  <cols>
    <col min="1" max="1" width="28.140625" style="330" customWidth="1"/>
    <col min="2" max="17" width="12.00390625" style="330" customWidth="1"/>
    <col min="18" max="16384" width="11.421875" style="330" customWidth="1"/>
  </cols>
  <sheetData>
    <row r="1" spans="1:17" ht="24.75" customHeight="1" thickBot="1" thickTop="1">
      <c r="A1" s="376" t="s">
        <v>123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6"/>
    </row>
    <row r="2" spans="1:17" ht="24.75" customHeight="1" thickBot="1" thickTop="1">
      <c r="A2" s="407" t="s">
        <v>18</v>
      </c>
      <c r="B2" s="410" t="s">
        <v>48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411" t="s">
        <v>36</v>
      </c>
    </row>
    <row r="3" spans="1:17" ht="24.75" customHeight="1" thickBot="1">
      <c r="A3" s="408"/>
      <c r="B3" s="414" t="s">
        <v>49</v>
      </c>
      <c r="C3" s="415"/>
      <c r="D3" s="415"/>
      <c r="E3" s="415"/>
      <c r="F3" s="416"/>
      <c r="G3" s="414" t="s">
        <v>50</v>
      </c>
      <c r="H3" s="415"/>
      <c r="I3" s="415"/>
      <c r="J3" s="415"/>
      <c r="K3" s="368"/>
      <c r="L3" s="417" t="s">
        <v>51</v>
      </c>
      <c r="M3" s="418"/>
      <c r="N3" s="418"/>
      <c r="O3" s="418"/>
      <c r="P3" s="418"/>
      <c r="Q3" s="412"/>
    </row>
    <row r="4" spans="1:17" ht="24.75" customHeight="1">
      <c r="A4" s="408"/>
      <c r="B4" s="419" t="s">
        <v>37</v>
      </c>
      <c r="C4" s="420"/>
      <c r="D4" s="420"/>
      <c r="E4" s="420"/>
      <c r="F4" s="421" t="s">
        <v>36</v>
      </c>
      <c r="G4" s="419" t="s">
        <v>37</v>
      </c>
      <c r="H4" s="420"/>
      <c r="I4" s="420"/>
      <c r="J4" s="420"/>
      <c r="K4" s="401" t="s">
        <v>36</v>
      </c>
      <c r="L4" s="403" t="s">
        <v>37</v>
      </c>
      <c r="M4" s="403"/>
      <c r="N4" s="403"/>
      <c r="O4" s="403"/>
      <c r="P4" s="356" t="s">
        <v>36</v>
      </c>
      <c r="Q4" s="412"/>
    </row>
    <row r="5" spans="1:17" ht="24.75" customHeight="1" thickBot="1">
      <c r="A5" s="409"/>
      <c r="B5" s="61" t="s">
        <v>38</v>
      </c>
      <c r="C5" s="119" t="s">
        <v>39</v>
      </c>
      <c r="D5" s="119" t="s">
        <v>40</v>
      </c>
      <c r="E5" s="120" t="s">
        <v>41</v>
      </c>
      <c r="F5" s="422"/>
      <c r="G5" s="61" t="s">
        <v>38</v>
      </c>
      <c r="H5" s="119" t="s">
        <v>39</v>
      </c>
      <c r="I5" s="119" t="s">
        <v>40</v>
      </c>
      <c r="J5" s="121" t="s">
        <v>41</v>
      </c>
      <c r="K5" s="402"/>
      <c r="L5" s="122" t="s">
        <v>38</v>
      </c>
      <c r="M5" s="119" t="s">
        <v>39</v>
      </c>
      <c r="N5" s="119" t="s">
        <v>40</v>
      </c>
      <c r="O5" s="121" t="s">
        <v>41</v>
      </c>
      <c r="P5" s="404"/>
      <c r="Q5" s="413"/>
    </row>
    <row r="6" spans="1:18" ht="24.75" customHeight="1" thickBot="1">
      <c r="A6" s="65" t="s">
        <v>22</v>
      </c>
      <c r="B6" s="38">
        <f>VLOOKUP(R6,'[1]Sheet1'!$A$56:$U$68,2,FALSE)</f>
        <v>1418</v>
      </c>
      <c r="C6" s="110">
        <f>VLOOKUP(R6,'[1]Sheet1'!$A$56:$U$68,3,FALSE)</f>
        <v>1467</v>
      </c>
      <c r="D6" s="110">
        <f>VLOOKUP(R6,'[1]Sheet1'!$A$56:$U$68,4,FALSE)</f>
        <v>172</v>
      </c>
      <c r="E6" s="110">
        <f>VLOOKUP(R6,'[1]Sheet1'!$A$56:$U$68,5,FALSE)</f>
        <v>1</v>
      </c>
      <c r="F6" s="123">
        <f>VLOOKUP(R6,'[1]Sheet1'!$A$56:$U$68,6,FALSE)</f>
        <v>3058</v>
      </c>
      <c r="G6" s="38">
        <f>VLOOKUP(R6,'[1]Sheet1'!$A$56:$U$68,7,FALSE)</f>
        <v>5355</v>
      </c>
      <c r="H6" s="110">
        <f>VLOOKUP(R6,'[1]Sheet1'!$A$56:$U$68,8,FALSE)</f>
        <v>5796</v>
      </c>
      <c r="I6" s="110">
        <f>VLOOKUP(R6,'[1]Sheet1'!$A$56:$U$68,9,FALSE)</f>
        <v>1215</v>
      </c>
      <c r="J6" s="111">
        <f>VLOOKUP(R6,'[1]Sheet1'!$A$56:$U$68,10,FALSE)</f>
        <v>7</v>
      </c>
      <c r="K6" s="124">
        <f>VLOOKUP(R6,'[1]Sheet1'!$A$56:$U$68,11,FALSE)</f>
        <v>12373</v>
      </c>
      <c r="L6" s="38">
        <f>VLOOKUP(R6,'[1]Sheet1'!$A$56:$U$68,12,FALSE)</f>
        <v>1747</v>
      </c>
      <c r="M6" s="110">
        <f>VLOOKUP(R6,'[1]Sheet1'!$A$56:$U$68,13,FALSE)</f>
        <v>1707</v>
      </c>
      <c r="N6" s="110">
        <f>VLOOKUP(R6,'[1]Sheet1'!$A$56:$U$68,14,FALSE)</f>
        <v>489</v>
      </c>
      <c r="O6" s="111">
        <f>VLOOKUP(R6,'[1]Sheet1'!$A$56:$U$68,15,FALSE)</f>
        <v>0</v>
      </c>
      <c r="P6" s="124">
        <f>VLOOKUP(R6,'[1]Sheet1'!$A$56:$U$68,16,FALSE)</f>
        <v>3943</v>
      </c>
      <c r="Q6" s="125">
        <f>VLOOKUP(R6,'[1]Sheet1'!$A$56:$U$68,17,FALSE)</f>
        <v>19374</v>
      </c>
      <c r="R6" s="336" t="s">
        <v>81</v>
      </c>
    </row>
    <row r="7" spans="1:18" ht="15">
      <c r="A7" s="126" t="s">
        <v>23</v>
      </c>
      <c r="B7" s="45">
        <f>VLOOKUP(R7,'[1]Sheet1'!$A$56:$U$68,2,FALSE)</f>
        <v>1719</v>
      </c>
      <c r="C7" s="127">
        <f>VLOOKUP(R7,'[1]Sheet1'!$A$56:$U$68,3,FALSE)</f>
        <v>1657</v>
      </c>
      <c r="D7" s="127">
        <f>VLOOKUP(R7,'[1]Sheet1'!$A$56:$U$68,4,FALSE)</f>
        <v>167</v>
      </c>
      <c r="E7" s="127">
        <f>VLOOKUP(R7,'[1]Sheet1'!$A$56:$U$68,5,FALSE)</f>
        <v>0</v>
      </c>
      <c r="F7" s="128">
        <f>VLOOKUP(R7,'[1]Sheet1'!$A$56:$U$68,6,FALSE)</f>
        <v>3543</v>
      </c>
      <c r="G7" s="45">
        <f>VLOOKUP(R7,'[1]Sheet1'!$A$56:$U$68,7,FALSE)</f>
        <v>5561</v>
      </c>
      <c r="H7" s="127">
        <f>VLOOKUP(R7,'[1]Sheet1'!$A$56:$U$68,8,FALSE)</f>
        <v>6219</v>
      </c>
      <c r="I7" s="127">
        <f>VLOOKUP(R7,'[1]Sheet1'!$A$56:$U$68,9,FALSE)</f>
        <v>1140</v>
      </c>
      <c r="J7" s="129">
        <f>VLOOKUP(R7,'[1]Sheet1'!$A$56:$U$68,10,FALSE)</f>
        <v>10</v>
      </c>
      <c r="K7" s="130">
        <f>VLOOKUP(R7,'[1]Sheet1'!$A$56:$U$68,11,FALSE)</f>
        <v>12930</v>
      </c>
      <c r="L7" s="45">
        <f>VLOOKUP(R7,'[1]Sheet1'!$A$56:$U$68,12,FALSE)</f>
        <v>2032</v>
      </c>
      <c r="M7" s="127">
        <f>VLOOKUP(R7,'[1]Sheet1'!$A$56:$U$68,13,FALSE)</f>
        <v>2058</v>
      </c>
      <c r="N7" s="127">
        <f>VLOOKUP(R7,'[1]Sheet1'!$A$56:$U$68,14,FALSE)</f>
        <v>645</v>
      </c>
      <c r="O7" s="129">
        <f>VLOOKUP(R7,'[1]Sheet1'!$A$56:$U$68,15,FALSE)</f>
        <v>7</v>
      </c>
      <c r="P7" s="130">
        <f>VLOOKUP(R7,'[1]Sheet1'!$A$56:$U$68,16,FALSE)</f>
        <v>4742</v>
      </c>
      <c r="Q7" s="131">
        <f>VLOOKUP(R7,'[1]Sheet1'!$A$56:$U$68,17,FALSE)</f>
        <v>21215</v>
      </c>
      <c r="R7" s="336" t="s">
        <v>82</v>
      </c>
    </row>
    <row r="8" spans="1:18" ht="15">
      <c r="A8" s="126" t="s">
        <v>24</v>
      </c>
      <c r="B8" s="30">
        <f>VLOOKUP(R8,'[1]Sheet1'!$A$56:$U$68,2,FALSE)</f>
        <v>573</v>
      </c>
      <c r="C8" s="132">
        <f>VLOOKUP(R8,'[1]Sheet1'!$A$56:$U$68,3,FALSE)</f>
        <v>736</v>
      </c>
      <c r="D8" s="132">
        <f>VLOOKUP(R8,'[1]Sheet1'!$A$56:$U$68,4,FALSE)</f>
        <v>64</v>
      </c>
      <c r="E8" s="132">
        <f>VLOOKUP(R8,'[1]Sheet1'!$A$56:$U$68,5,FALSE)</f>
        <v>0</v>
      </c>
      <c r="F8" s="133">
        <f>VLOOKUP(R8,'[1]Sheet1'!$A$56:$U$68,6,FALSE)</f>
        <v>1373</v>
      </c>
      <c r="G8" s="30">
        <f>VLOOKUP(R8,'[1]Sheet1'!$A$56:$U$68,7,FALSE)</f>
        <v>2236</v>
      </c>
      <c r="H8" s="132">
        <f>VLOOKUP(R8,'[1]Sheet1'!$A$56:$U$68,8,FALSE)</f>
        <v>2961</v>
      </c>
      <c r="I8" s="132">
        <f>VLOOKUP(R8,'[1]Sheet1'!$A$56:$U$68,9,FALSE)</f>
        <v>516</v>
      </c>
      <c r="J8" s="134">
        <f>VLOOKUP(R8,'[1]Sheet1'!$A$56:$U$68,10,FALSE)</f>
        <v>1</v>
      </c>
      <c r="K8" s="135">
        <f>VLOOKUP(R8,'[1]Sheet1'!$A$56:$U$68,11,FALSE)</f>
        <v>5714</v>
      </c>
      <c r="L8" s="30">
        <f>VLOOKUP(R8,'[1]Sheet1'!$A$56:$U$68,12,FALSE)</f>
        <v>668</v>
      </c>
      <c r="M8" s="132">
        <f>VLOOKUP(R8,'[1]Sheet1'!$A$56:$U$68,13,FALSE)</f>
        <v>946</v>
      </c>
      <c r="N8" s="132">
        <f>VLOOKUP(R8,'[1]Sheet1'!$A$56:$U$68,14,FALSE)</f>
        <v>252</v>
      </c>
      <c r="O8" s="134">
        <f>VLOOKUP(R8,'[1]Sheet1'!$A$56:$U$68,15,FALSE)</f>
        <v>2</v>
      </c>
      <c r="P8" s="135">
        <f>VLOOKUP(R8,'[1]Sheet1'!$A$56:$U$68,16,FALSE)</f>
        <v>1868</v>
      </c>
      <c r="Q8" s="136">
        <f>VLOOKUP(R8,'[1]Sheet1'!$A$56:$U$68,17,FALSE)</f>
        <v>8955</v>
      </c>
      <c r="R8" s="336" t="s">
        <v>83</v>
      </c>
    </row>
    <row r="9" spans="1:18" ht="15">
      <c r="A9" s="126" t="s">
        <v>25</v>
      </c>
      <c r="B9" s="30">
        <f>VLOOKUP(R9,'[1]Sheet1'!$A$56:$U$68,2,FALSE)</f>
        <v>957</v>
      </c>
      <c r="C9" s="132">
        <f>VLOOKUP(R9,'[1]Sheet1'!$A$56:$U$68,3,FALSE)</f>
        <v>933</v>
      </c>
      <c r="D9" s="132">
        <f>VLOOKUP(R9,'[1]Sheet1'!$A$56:$U$68,4,FALSE)</f>
        <v>115</v>
      </c>
      <c r="E9" s="132">
        <f>VLOOKUP(R9,'[1]Sheet1'!$A$56:$U$68,5,FALSE)</f>
        <v>1</v>
      </c>
      <c r="F9" s="133">
        <f>VLOOKUP(R9,'[1]Sheet1'!$A$56:$U$68,6,FALSE)</f>
        <v>2006</v>
      </c>
      <c r="G9" s="30">
        <f>VLOOKUP(R9,'[1]Sheet1'!$A$56:$U$68,7,FALSE)</f>
        <v>3972</v>
      </c>
      <c r="H9" s="132">
        <f>VLOOKUP(R9,'[1]Sheet1'!$A$56:$U$68,8,FALSE)</f>
        <v>4239</v>
      </c>
      <c r="I9" s="132">
        <f>VLOOKUP(R9,'[1]Sheet1'!$A$56:$U$68,9,FALSE)</f>
        <v>794</v>
      </c>
      <c r="J9" s="134">
        <f>VLOOKUP(R9,'[1]Sheet1'!$A$56:$U$68,10,FALSE)</f>
        <v>8</v>
      </c>
      <c r="K9" s="135">
        <f>VLOOKUP(R9,'[1]Sheet1'!$A$56:$U$68,11,FALSE)</f>
        <v>9013</v>
      </c>
      <c r="L9" s="30">
        <f>VLOOKUP(R9,'[1]Sheet1'!$A$56:$U$68,12,FALSE)</f>
        <v>1382</v>
      </c>
      <c r="M9" s="132">
        <f>VLOOKUP(R9,'[1]Sheet1'!$A$56:$U$68,13,FALSE)</f>
        <v>1377</v>
      </c>
      <c r="N9" s="132">
        <f>VLOOKUP(R9,'[1]Sheet1'!$A$56:$U$68,14,FALSE)</f>
        <v>425</v>
      </c>
      <c r="O9" s="134">
        <f>VLOOKUP(R9,'[1]Sheet1'!$A$56:$U$68,15,FALSE)</f>
        <v>8</v>
      </c>
      <c r="P9" s="135">
        <f>VLOOKUP(R9,'[1]Sheet1'!$A$56:$U$68,16,FALSE)</f>
        <v>3192</v>
      </c>
      <c r="Q9" s="136">
        <f>VLOOKUP(R9,'[1]Sheet1'!$A$56:$U$68,17,FALSE)</f>
        <v>14211</v>
      </c>
      <c r="R9" s="336" t="s">
        <v>84</v>
      </c>
    </row>
    <row r="10" spans="1:18" ht="15">
      <c r="A10" s="126" t="s">
        <v>26</v>
      </c>
      <c r="B10" s="30">
        <f>VLOOKUP(R10,'[1]Sheet1'!$A$56:$U$68,2,FALSE)</f>
        <v>911</v>
      </c>
      <c r="C10" s="132">
        <f>VLOOKUP(R10,'[1]Sheet1'!$A$56:$U$68,3,FALSE)</f>
        <v>962</v>
      </c>
      <c r="D10" s="132">
        <f>VLOOKUP(R10,'[1]Sheet1'!$A$56:$U$68,4,FALSE)</f>
        <v>96</v>
      </c>
      <c r="E10" s="132">
        <f>VLOOKUP(R10,'[1]Sheet1'!$A$56:$U$68,5,FALSE)</f>
        <v>0</v>
      </c>
      <c r="F10" s="133">
        <f>VLOOKUP(R10,'[1]Sheet1'!$A$56:$U$68,6,FALSE)</f>
        <v>1969</v>
      </c>
      <c r="G10" s="30">
        <f>VLOOKUP(R10,'[1]Sheet1'!$A$56:$U$68,7,FALSE)</f>
        <v>2826</v>
      </c>
      <c r="H10" s="132">
        <f>VLOOKUP(R10,'[1]Sheet1'!$A$56:$U$68,8,FALSE)</f>
        <v>3330</v>
      </c>
      <c r="I10" s="132">
        <f>VLOOKUP(R10,'[1]Sheet1'!$A$56:$U$68,9,FALSE)</f>
        <v>600</v>
      </c>
      <c r="J10" s="134">
        <f>VLOOKUP(R10,'[1]Sheet1'!$A$56:$U$68,10,FALSE)</f>
        <v>3</v>
      </c>
      <c r="K10" s="135">
        <f>VLOOKUP(R10,'[1]Sheet1'!$A$56:$U$68,11,FALSE)</f>
        <v>6759</v>
      </c>
      <c r="L10" s="30">
        <f>VLOOKUP(R10,'[1]Sheet1'!$A$56:$U$68,12,FALSE)</f>
        <v>914</v>
      </c>
      <c r="M10" s="132">
        <f>VLOOKUP(R10,'[1]Sheet1'!$A$56:$U$68,13,FALSE)</f>
        <v>943</v>
      </c>
      <c r="N10" s="132">
        <f>VLOOKUP(R10,'[1]Sheet1'!$A$56:$U$68,14,FALSE)</f>
        <v>296</v>
      </c>
      <c r="O10" s="134">
        <f>VLOOKUP(R10,'[1]Sheet1'!$A$56:$U$68,15,FALSE)</f>
        <v>0</v>
      </c>
      <c r="P10" s="135">
        <f>VLOOKUP(R10,'[1]Sheet1'!$A$56:$U$68,16,FALSE)</f>
        <v>2153</v>
      </c>
      <c r="Q10" s="136">
        <f>VLOOKUP(R10,'[1]Sheet1'!$A$56:$U$68,17,FALSE)</f>
        <v>10881</v>
      </c>
      <c r="R10" s="336" t="s">
        <v>85</v>
      </c>
    </row>
    <row r="11" spans="1:18" ht="15.75" thickBot="1">
      <c r="A11" s="126" t="s">
        <v>27</v>
      </c>
      <c r="B11" s="137">
        <f>VLOOKUP(R11,'[1]Sheet1'!$A$56:$U$68,2,FALSE)</f>
        <v>1500</v>
      </c>
      <c r="C11" s="138">
        <f>VLOOKUP(R11,'[1]Sheet1'!$A$56:$U$68,3,FALSE)</f>
        <v>1631</v>
      </c>
      <c r="D11" s="138">
        <f>VLOOKUP(R11,'[1]Sheet1'!$A$56:$U$68,4,FALSE)</f>
        <v>156</v>
      </c>
      <c r="E11" s="138">
        <f>VLOOKUP(R11,'[1]Sheet1'!$A$56:$U$68,5,FALSE)</f>
        <v>0</v>
      </c>
      <c r="F11" s="139">
        <f>VLOOKUP(R11,'[1]Sheet1'!$A$56:$U$68,6,FALSE)</f>
        <v>3287</v>
      </c>
      <c r="G11" s="137">
        <f>VLOOKUP(R11,'[1]Sheet1'!$A$56:$U$68,7,FALSE)</f>
        <v>4850</v>
      </c>
      <c r="H11" s="138">
        <f>VLOOKUP(R11,'[1]Sheet1'!$A$56:$U$68,8,FALSE)</f>
        <v>5785</v>
      </c>
      <c r="I11" s="138">
        <f>VLOOKUP(R11,'[1]Sheet1'!$A$56:$U$68,9,FALSE)</f>
        <v>917</v>
      </c>
      <c r="J11" s="140">
        <f>VLOOKUP(R11,'[1]Sheet1'!$A$56:$U$68,10,FALSE)</f>
        <v>9</v>
      </c>
      <c r="K11" s="141">
        <f>VLOOKUP(R11,'[1]Sheet1'!$A$56:$U$68,11,FALSE)</f>
        <v>11561</v>
      </c>
      <c r="L11" s="137">
        <f>VLOOKUP(R11,'[1]Sheet1'!$A$56:$U$68,12,FALSE)</f>
        <v>1622</v>
      </c>
      <c r="M11" s="138">
        <f>VLOOKUP(R11,'[1]Sheet1'!$A$56:$U$68,13,FALSE)</f>
        <v>1652</v>
      </c>
      <c r="N11" s="138">
        <f>VLOOKUP(R11,'[1]Sheet1'!$A$56:$U$68,14,FALSE)</f>
        <v>466</v>
      </c>
      <c r="O11" s="140">
        <f>VLOOKUP(R11,'[1]Sheet1'!$A$56:$U$68,15,FALSE)</f>
        <v>4</v>
      </c>
      <c r="P11" s="141">
        <f>VLOOKUP(R11,'[1]Sheet1'!$A$56:$U$68,16,FALSE)</f>
        <v>3744</v>
      </c>
      <c r="Q11" s="142">
        <f>VLOOKUP(R11,'[1]Sheet1'!$A$56:$U$68,17,FALSE)</f>
        <v>18592</v>
      </c>
      <c r="R11" s="336" t="s">
        <v>86</v>
      </c>
    </row>
    <row r="12" spans="1:18" ht="24.75" customHeight="1" thickBot="1">
      <c r="A12" s="65" t="s">
        <v>28</v>
      </c>
      <c r="B12" s="38">
        <f>SUM(B7:B11)</f>
        <v>5660</v>
      </c>
      <c r="C12" s="110">
        <f aca="true" t="shared" si="0" ref="C12:Q12">SUM(C7:C11)</f>
        <v>5919</v>
      </c>
      <c r="D12" s="110">
        <f t="shared" si="0"/>
        <v>598</v>
      </c>
      <c r="E12" s="110">
        <f t="shared" si="0"/>
        <v>1</v>
      </c>
      <c r="F12" s="123">
        <f t="shared" si="0"/>
        <v>12178</v>
      </c>
      <c r="G12" s="38">
        <f t="shared" si="0"/>
        <v>19445</v>
      </c>
      <c r="H12" s="110">
        <f t="shared" si="0"/>
        <v>22534</v>
      </c>
      <c r="I12" s="110">
        <f t="shared" si="0"/>
        <v>3967</v>
      </c>
      <c r="J12" s="111">
        <f t="shared" si="0"/>
        <v>31</v>
      </c>
      <c r="K12" s="124">
        <f t="shared" si="0"/>
        <v>45977</v>
      </c>
      <c r="L12" s="38">
        <f t="shared" si="0"/>
        <v>6618</v>
      </c>
      <c r="M12" s="110">
        <f t="shared" si="0"/>
        <v>6976</v>
      </c>
      <c r="N12" s="110">
        <f t="shared" si="0"/>
        <v>2084</v>
      </c>
      <c r="O12" s="111">
        <f t="shared" si="0"/>
        <v>21</v>
      </c>
      <c r="P12" s="124">
        <f t="shared" si="0"/>
        <v>15699</v>
      </c>
      <c r="Q12" s="125">
        <f t="shared" si="0"/>
        <v>73854</v>
      </c>
      <c r="R12" s="338"/>
    </row>
    <row r="13" spans="1:18" ht="15">
      <c r="A13" s="126" t="s">
        <v>29</v>
      </c>
      <c r="B13" s="45">
        <f>VLOOKUP(R13,'[1]Sheet1'!$A$56:$U$68,2,FALSE)</f>
        <v>131</v>
      </c>
      <c r="C13" s="127">
        <f>VLOOKUP(R13,'[1]Sheet1'!$A$56:$U$68,3,FALSE)</f>
        <v>170</v>
      </c>
      <c r="D13" s="127">
        <f>VLOOKUP(R13,'[1]Sheet1'!$A$56:$U$68,4,FALSE)</f>
        <v>22</v>
      </c>
      <c r="E13" s="127">
        <f>VLOOKUP(R13,'[1]Sheet1'!$A$56:$U$68,5,FALSE)</f>
        <v>0</v>
      </c>
      <c r="F13" s="128">
        <f>VLOOKUP(R13,'[1]Sheet1'!$A$56:$U$68,6,FALSE)</f>
        <v>323</v>
      </c>
      <c r="G13" s="45">
        <f>VLOOKUP(R13,'[1]Sheet1'!$A$56:$U$68,7,FALSE)</f>
        <v>723</v>
      </c>
      <c r="H13" s="127">
        <f>VLOOKUP(R13,'[1]Sheet1'!$A$56:$U$68,8,FALSE)</f>
        <v>775</v>
      </c>
      <c r="I13" s="127">
        <f>VLOOKUP(R13,'[1]Sheet1'!$A$56:$U$68,9,FALSE)</f>
        <v>172</v>
      </c>
      <c r="J13" s="129">
        <f>VLOOKUP(R13,'[1]Sheet1'!$A$56:$U$68,10,FALSE)</f>
        <v>0</v>
      </c>
      <c r="K13" s="130">
        <f>VLOOKUP(R13,'[1]Sheet1'!$A$56:$U$68,11,FALSE)</f>
        <v>1670</v>
      </c>
      <c r="L13" s="45">
        <f>VLOOKUP(R13,'[1]Sheet1'!$A$56:$U$68,12,FALSE)</f>
        <v>242</v>
      </c>
      <c r="M13" s="127">
        <f>VLOOKUP(R13,'[1]Sheet1'!$A$56:$U$68,13,FALSE)</f>
        <v>251</v>
      </c>
      <c r="N13" s="127">
        <f>VLOOKUP(R13,'[1]Sheet1'!$A$56:$U$68,14,FALSE)</f>
        <v>74</v>
      </c>
      <c r="O13" s="129">
        <f>VLOOKUP(R13,'[1]Sheet1'!$A$56:$U$68,15,FALSE)</f>
        <v>1</v>
      </c>
      <c r="P13" s="130">
        <f>VLOOKUP(R13,'[1]Sheet1'!$A$56:$U$68,16,FALSE)</f>
        <v>568</v>
      </c>
      <c r="Q13" s="131">
        <f>VLOOKUP(R13,'[1]Sheet1'!$A$56:$U$68,17,FALSE)</f>
        <v>2561</v>
      </c>
      <c r="R13" s="336" t="s">
        <v>87</v>
      </c>
    </row>
    <row r="14" spans="1:18" ht="15">
      <c r="A14" s="126" t="s">
        <v>30</v>
      </c>
      <c r="B14" s="30">
        <f>VLOOKUP(R14,'[1]Sheet1'!$A$56:$U$68,2,FALSE)</f>
        <v>603</v>
      </c>
      <c r="C14" s="132">
        <f>VLOOKUP(R14,'[1]Sheet1'!$A$56:$U$68,3,FALSE)</f>
        <v>689</v>
      </c>
      <c r="D14" s="132">
        <f>VLOOKUP(R14,'[1]Sheet1'!$A$56:$U$68,4,FALSE)</f>
        <v>76</v>
      </c>
      <c r="E14" s="132">
        <f>VLOOKUP(R14,'[1]Sheet1'!$A$56:$U$68,5,FALSE)</f>
        <v>1</v>
      </c>
      <c r="F14" s="133">
        <f>VLOOKUP(R14,'[1]Sheet1'!$A$56:$U$68,6,FALSE)</f>
        <v>1369</v>
      </c>
      <c r="G14" s="30">
        <f>VLOOKUP(R14,'[1]Sheet1'!$A$56:$U$68,7,FALSE)</f>
        <v>2590</v>
      </c>
      <c r="H14" s="132">
        <f>VLOOKUP(R14,'[1]Sheet1'!$A$56:$U$68,8,FALSE)</f>
        <v>3379</v>
      </c>
      <c r="I14" s="132">
        <f>VLOOKUP(R14,'[1]Sheet1'!$A$56:$U$68,9,FALSE)</f>
        <v>638</v>
      </c>
      <c r="J14" s="134">
        <f>VLOOKUP(R14,'[1]Sheet1'!$A$56:$U$68,10,FALSE)</f>
        <v>5</v>
      </c>
      <c r="K14" s="135">
        <f>VLOOKUP(R14,'[1]Sheet1'!$A$56:$U$68,11,FALSE)</f>
        <v>6612</v>
      </c>
      <c r="L14" s="30">
        <f>VLOOKUP(R14,'[1]Sheet1'!$A$56:$U$68,12,FALSE)</f>
        <v>785</v>
      </c>
      <c r="M14" s="132">
        <f>VLOOKUP(R14,'[1]Sheet1'!$A$56:$U$68,13,FALSE)</f>
        <v>889</v>
      </c>
      <c r="N14" s="132">
        <f>VLOOKUP(R14,'[1]Sheet1'!$A$56:$U$68,14,FALSE)</f>
        <v>313</v>
      </c>
      <c r="O14" s="134">
        <f>VLOOKUP(R14,'[1]Sheet1'!$A$56:$U$68,15,FALSE)</f>
        <v>5</v>
      </c>
      <c r="P14" s="135">
        <f>VLOOKUP(R14,'[1]Sheet1'!$A$56:$U$68,16,FALSE)</f>
        <v>1992</v>
      </c>
      <c r="Q14" s="136">
        <f>VLOOKUP(R14,'[1]Sheet1'!$A$56:$U$68,17,FALSE)</f>
        <v>9973</v>
      </c>
      <c r="R14" s="336" t="s">
        <v>88</v>
      </c>
    </row>
    <row r="15" spans="1:18" ht="15">
      <c r="A15" s="126" t="s">
        <v>31</v>
      </c>
      <c r="B15" s="30">
        <f>VLOOKUP(R15,'[1]Sheet1'!$A$56:$U$68,2,FALSE)</f>
        <v>524</v>
      </c>
      <c r="C15" s="132">
        <f>VLOOKUP(R15,'[1]Sheet1'!$A$56:$U$68,3,FALSE)</f>
        <v>594</v>
      </c>
      <c r="D15" s="132">
        <f>VLOOKUP(R15,'[1]Sheet1'!$A$56:$U$68,4,FALSE)</f>
        <v>77</v>
      </c>
      <c r="E15" s="132">
        <f>VLOOKUP(R15,'[1]Sheet1'!$A$56:$U$68,5,FALSE)</f>
        <v>0</v>
      </c>
      <c r="F15" s="133">
        <f>VLOOKUP(R15,'[1]Sheet1'!$A$56:$U$68,6,FALSE)</f>
        <v>1195</v>
      </c>
      <c r="G15" s="30">
        <f>VLOOKUP(R15,'[1]Sheet1'!$A$56:$U$68,7,FALSE)</f>
        <v>2230</v>
      </c>
      <c r="H15" s="132">
        <f>VLOOKUP(R15,'[1]Sheet1'!$A$56:$U$68,8,FALSE)</f>
        <v>2858</v>
      </c>
      <c r="I15" s="132">
        <f>VLOOKUP(R15,'[1]Sheet1'!$A$56:$U$68,9,FALSE)</f>
        <v>636</v>
      </c>
      <c r="J15" s="134">
        <f>VLOOKUP(R15,'[1]Sheet1'!$A$56:$U$68,10,FALSE)</f>
        <v>0</v>
      </c>
      <c r="K15" s="135">
        <f>VLOOKUP(R15,'[1]Sheet1'!$A$56:$U$68,11,FALSE)</f>
        <v>5724</v>
      </c>
      <c r="L15" s="30">
        <f>VLOOKUP(R15,'[1]Sheet1'!$A$56:$U$68,12,FALSE)</f>
        <v>809</v>
      </c>
      <c r="M15" s="132">
        <f>VLOOKUP(R15,'[1]Sheet1'!$A$56:$U$68,13,FALSE)</f>
        <v>839</v>
      </c>
      <c r="N15" s="132">
        <f>VLOOKUP(R15,'[1]Sheet1'!$A$56:$U$68,14,FALSE)</f>
        <v>314</v>
      </c>
      <c r="O15" s="134">
        <f>VLOOKUP(R15,'[1]Sheet1'!$A$56:$U$68,15,FALSE)</f>
        <v>0</v>
      </c>
      <c r="P15" s="135">
        <f>VLOOKUP(R15,'[1]Sheet1'!$A$56:$U$68,16,FALSE)</f>
        <v>1962</v>
      </c>
      <c r="Q15" s="136">
        <f>VLOOKUP(R15,'[1]Sheet1'!$A$56:$U$68,17,FALSE)</f>
        <v>8881</v>
      </c>
      <c r="R15" s="336" t="s">
        <v>89</v>
      </c>
    </row>
    <row r="16" spans="1:18" ht="15">
      <c r="A16" s="126" t="s">
        <v>32</v>
      </c>
      <c r="B16" s="30">
        <f>VLOOKUP(R16,'[1]Sheet1'!$A$56:$U$68,2,FALSE)</f>
        <v>106</v>
      </c>
      <c r="C16" s="132">
        <f>VLOOKUP(R16,'[1]Sheet1'!$A$56:$U$68,3,FALSE)</f>
        <v>199</v>
      </c>
      <c r="D16" s="132">
        <f>VLOOKUP(R16,'[1]Sheet1'!$A$56:$U$68,4,FALSE)</f>
        <v>25</v>
      </c>
      <c r="E16" s="132">
        <f>VLOOKUP(R16,'[1]Sheet1'!$A$56:$U$68,5,FALSE)</f>
        <v>0</v>
      </c>
      <c r="F16" s="133">
        <f>VLOOKUP(R16,'[1]Sheet1'!$A$56:$U$68,6,FALSE)</f>
        <v>330</v>
      </c>
      <c r="G16" s="30">
        <f>VLOOKUP(R16,'[1]Sheet1'!$A$56:$U$68,7,FALSE)</f>
        <v>392</v>
      </c>
      <c r="H16" s="132">
        <f>VLOOKUP(R16,'[1]Sheet1'!$A$56:$U$68,8,FALSE)</f>
        <v>556</v>
      </c>
      <c r="I16" s="132">
        <f>VLOOKUP(R16,'[1]Sheet1'!$A$56:$U$68,9,FALSE)</f>
        <v>114</v>
      </c>
      <c r="J16" s="134">
        <f>VLOOKUP(R16,'[1]Sheet1'!$A$56:$U$68,10,FALSE)</f>
        <v>2</v>
      </c>
      <c r="K16" s="135">
        <f>VLOOKUP(R16,'[1]Sheet1'!$A$56:$U$68,11,FALSE)</f>
        <v>1064</v>
      </c>
      <c r="L16" s="30">
        <f>VLOOKUP(R16,'[1]Sheet1'!$A$56:$U$68,12,FALSE)</f>
        <v>105</v>
      </c>
      <c r="M16" s="132">
        <f>VLOOKUP(R16,'[1]Sheet1'!$A$56:$U$68,13,FALSE)</f>
        <v>146</v>
      </c>
      <c r="N16" s="132">
        <f>VLOOKUP(R16,'[1]Sheet1'!$A$56:$U$68,14,FALSE)</f>
        <v>48</v>
      </c>
      <c r="O16" s="134">
        <f>VLOOKUP(R16,'[1]Sheet1'!$A$56:$U$68,15,FALSE)</f>
        <v>0</v>
      </c>
      <c r="P16" s="135">
        <f>VLOOKUP(R16,'[1]Sheet1'!$A$56:$U$68,16,FALSE)</f>
        <v>299</v>
      </c>
      <c r="Q16" s="136">
        <f>VLOOKUP(R16,'[1]Sheet1'!$A$56:$U$68,17,FALSE)</f>
        <v>1693</v>
      </c>
      <c r="R16" s="336" t="s">
        <v>90</v>
      </c>
    </row>
    <row r="17" spans="1:18" ht="15.75" thickBot="1">
      <c r="A17" s="126" t="s">
        <v>33</v>
      </c>
      <c r="B17" s="137">
        <f>VLOOKUP(R17,'[1]Sheet1'!$A$56:$U$68,2,FALSE)</f>
        <v>238</v>
      </c>
      <c r="C17" s="138">
        <f>VLOOKUP(R17,'[1]Sheet1'!$A$56:$U$68,3,FALSE)</f>
        <v>232</v>
      </c>
      <c r="D17" s="138">
        <f>VLOOKUP(R17,'[1]Sheet1'!$A$56:$U$68,4,FALSE)</f>
        <v>30</v>
      </c>
      <c r="E17" s="138">
        <f>VLOOKUP(R17,'[1]Sheet1'!$A$56:$U$68,5,FALSE)</f>
        <v>1</v>
      </c>
      <c r="F17" s="139">
        <f>VLOOKUP(R17,'[1]Sheet1'!$A$56:$U$68,6,FALSE)</f>
        <v>501</v>
      </c>
      <c r="G17" s="137">
        <f>VLOOKUP(R17,'[1]Sheet1'!$A$56:$U$68,7,FALSE)</f>
        <v>938</v>
      </c>
      <c r="H17" s="138">
        <f>VLOOKUP(R17,'[1]Sheet1'!$A$56:$U$68,8,FALSE)</f>
        <v>1254</v>
      </c>
      <c r="I17" s="138">
        <f>VLOOKUP(R17,'[1]Sheet1'!$A$56:$U$68,9,FALSE)</f>
        <v>255</v>
      </c>
      <c r="J17" s="140">
        <f>VLOOKUP(R17,'[1]Sheet1'!$A$56:$U$68,10,FALSE)</f>
        <v>1</v>
      </c>
      <c r="K17" s="141">
        <f>VLOOKUP(R17,'[1]Sheet1'!$A$56:$U$68,11,FALSE)</f>
        <v>2448</v>
      </c>
      <c r="L17" s="137">
        <f>VLOOKUP(R17,'[1]Sheet1'!$A$56:$U$68,12,FALSE)</f>
        <v>302</v>
      </c>
      <c r="M17" s="138">
        <f>VLOOKUP(R17,'[1]Sheet1'!$A$56:$U$68,13,FALSE)</f>
        <v>403</v>
      </c>
      <c r="N17" s="138">
        <f>VLOOKUP(R17,'[1]Sheet1'!$A$56:$U$68,14,FALSE)</f>
        <v>101</v>
      </c>
      <c r="O17" s="140">
        <f>VLOOKUP(R17,'[1]Sheet1'!$A$56:$U$68,15,FALSE)</f>
        <v>0</v>
      </c>
      <c r="P17" s="141">
        <f>VLOOKUP(R17,'[1]Sheet1'!$A$56:$U$68,16,FALSE)</f>
        <v>806</v>
      </c>
      <c r="Q17" s="142">
        <f>VLOOKUP(R17,'[1]Sheet1'!$A$56:$U$68,17,FALSE)</f>
        <v>3755</v>
      </c>
      <c r="R17" s="336" t="s">
        <v>91</v>
      </c>
    </row>
    <row r="18" spans="1:17" ht="24.75" customHeight="1" thickBot="1">
      <c r="A18" s="65" t="s">
        <v>34</v>
      </c>
      <c r="B18" s="17">
        <f>SUM(B13:B17)</f>
        <v>1602</v>
      </c>
      <c r="C18" s="143">
        <f aca="true" t="shared" si="1" ref="C18:Q18">SUM(C13:C17)</f>
        <v>1884</v>
      </c>
      <c r="D18" s="143">
        <f t="shared" si="1"/>
        <v>230</v>
      </c>
      <c r="E18" s="143">
        <f t="shared" si="1"/>
        <v>2</v>
      </c>
      <c r="F18" s="144">
        <f t="shared" si="1"/>
        <v>3718</v>
      </c>
      <c r="G18" s="17">
        <f t="shared" si="1"/>
        <v>6873</v>
      </c>
      <c r="H18" s="143">
        <f t="shared" si="1"/>
        <v>8822</v>
      </c>
      <c r="I18" s="143">
        <f t="shared" si="1"/>
        <v>1815</v>
      </c>
      <c r="J18" s="145">
        <f t="shared" si="1"/>
        <v>8</v>
      </c>
      <c r="K18" s="146">
        <f t="shared" si="1"/>
        <v>17518</v>
      </c>
      <c r="L18" s="17">
        <f t="shared" si="1"/>
        <v>2243</v>
      </c>
      <c r="M18" s="143">
        <f t="shared" si="1"/>
        <v>2528</v>
      </c>
      <c r="N18" s="143">
        <f t="shared" si="1"/>
        <v>850</v>
      </c>
      <c r="O18" s="145">
        <f t="shared" si="1"/>
        <v>6</v>
      </c>
      <c r="P18" s="146">
        <f t="shared" si="1"/>
        <v>5627</v>
      </c>
      <c r="Q18" s="147">
        <f t="shared" si="1"/>
        <v>26863</v>
      </c>
    </row>
    <row r="19" spans="1:18" ht="15.75" thickBot="1">
      <c r="A19" s="148" t="s">
        <v>35</v>
      </c>
      <c r="B19" s="149">
        <f>VLOOKUP(R19,'[1]Sheet1'!$A$56:$U$68,2,FALSE)</f>
        <v>489</v>
      </c>
      <c r="C19" s="150">
        <f>VLOOKUP(R19,'[1]Sheet1'!$A$56:$U$68,3,FALSE)</f>
        <v>116</v>
      </c>
      <c r="D19" s="150">
        <f>VLOOKUP(R19,'[1]Sheet1'!$A$56:$U$68,4,FALSE)</f>
        <v>12</v>
      </c>
      <c r="E19" s="150">
        <f>VLOOKUP(R19,'[1]Sheet1'!$A$56:$U$68,5,FALSE)</f>
        <v>0</v>
      </c>
      <c r="F19" s="151">
        <f>VLOOKUP(R19,'[1]Sheet1'!$A$56:$U$68,6,FALSE)</f>
        <v>617</v>
      </c>
      <c r="G19" s="149">
        <f>VLOOKUP(R19,'[1]Sheet1'!$A$56:$U$68,7,FALSE)</f>
        <v>699</v>
      </c>
      <c r="H19" s="150">
        <f>VLOOKUP(R19,'[1]Sheet1'!$A$56:$U$68,8,FALSE)</f>
        <v>714</v>
      </c>
      <c r="I19" s="150">
        <f>VLOOKUP(R19,'[1]Sheet1'!$A$56:$U$68,9,FALSE)</f>
        <v>112</v>
      </c>
      <c r="J19" s="152">
        <f>VLOOKUP(R19,'[1]Sheet1'!$A$56:$U$68,10,FALSE)</f>
        <v>1</v>
      </c>
      <c r="K19" s="153">
        <f>VLOOKUP(R19,'[1]Sheet1'!$A$56:$U$68,11,FALSE)</f>
        <v>1525</v>
      </c>
      <c r="L19" s="149">
        <f>VLOOKUP(R19,'[1]Sheet1'!$A$56:$U$68,12,FALSE)</f>
        <v>249</v>
      </c>
      <c r="M19" s="150">
        <f>VLOOKUP(R19,'[1]Sheet1'!$A$56:$U$68,13,FALSE)</f>
        <v>201</v>
      </c>
      <c r="N19" s="150">
        <f>VLOOKUP(R19,'[1]Sheet1'!$A$56:$U$68,14,FALSE)</f>
        <v>49</v>
      </c>
      <c r="O19" s="152">
        <f>VLOOKUP(R19,'[1]Sheet1'!$A$56:$U$68,15,FALSE)</f>
        <v>3</v>
      </c>
      <c r="P19" s="153">
        <f>VLOOKUP(R19,'[1]Sheet1'!$A$56:$U$68,16,FALSE)</f>
        <v>502</v>
      </c>
      <c r="Q19" s="154">
        <f>VLOOKUP(R19,'[1]Sheet1'!$A$56:$U$68,17,FALSE)</f>
        <v>2644</v>
      </c>
      <c r="R19" s="336" t="s">
        <v>92</v>
      </c>
    </row>
    <row r="20" spans="1:18" ht="24.75" customHeight="1" thickBot="1">
      <c r="A20" s="77" t="s">
        <v>36</v>
      </c>
      <c r="B20" s="38">
        <f>VLOOKUP(R20,'[1]Sheet1'!$A$56:$U$68,2,FALSE)</f>
        <v>9169</v>
      </c>
      <c r="C20" s="110">
        <f>VLOOKUP(R20,'[1]Sheet1'!$A$56:$U$68,3,FALSE)</f>
        <v>9386</v>
      </c>
      <c r="D20" s="110">
        <f>VLOOKUP(R20,'[1]Sheet1'!$A$56:$U$68,4,FALSE)</f>
        <v>1012</v>
      </c>
      <c r="E20" s="110">
        <f>VLOOKUP(R20,'[1]Sheet1'!$A$56:$U$68,5,FALSE)</f>
        <v>4</v>
      </c>
      <c r="F20" s="123">
        <f>VLOOKUP(R20,'[1]Sheet1'!$A$56:$U$68,6,FALSE)</f>
        <v>19571</v>
      </c>
      <c r="G20" s="38">
        <f>VLOOKUP(R20,'[1]Sheet1'!$A$56:$U$68,7,FALSE)</f>
        <v>32372</v>
      </c>
      <c r="H20" s="110">
        <f>VLOOKUP(R20,'[1]Sheet1'!$A$56:$U$68,8,FALSE)</f>
        <v>37866</v>
      </c>
      <c r="I20" s="110">
        <f>VLOOKUP(R20,'[1]Sheet1'!$A$56:$U$68,9,FALSE)</f>
        <v>7109</v>
      </c>
      <c r="J20" s="111">
        <f>VLOOKUP(R20,'[1]Sheet1'!$A$56:$U$68,10,FALSE)</f>
        <v>47</v>
      </c>
      <c r="K20" s="124">
        <f>VLOOKUP(R20,'[1]Sheet1'!$A$56:$U$68,11,FALSE)</f>
        <v>77393</v>
      </c>
      <c r="L20" s="38">
        <f>VLOOKUP(R20,'[1]Sheet1'!$A$56:$U$68,12,FALSE)</f>
        <v>10857</v>
      </c>
      <c r="M20" s="110">
        <f>VLOOKUP(R20,'[1]Sheet1'!$A$56:$U$68,13,FALSE)</f>
        <v>11412</v>
      </c>
      <c r="N20" s="110">
        <f>VLOOKUP(R20,'[1]Sheet1'!$A$56:$U$68,14,FALSE)</f>
        <v>3472</v>
      </c>
      <c r="O20" s="111">
        <f>VLOOKUP(R20,'[1]Sheet1'!$A$56:$U$68,15,FALSE)</f>
        <v>30</v>
      </c>
      <c r="P20" s="124">
        <f>VLOOKUP(R20,'[1]Sheet1'!$A$56:$U$68,16,FALSE)</f>
        <v>25771</v>
      </c>
      <c r="Q20" s="125">
        <f>VLOOKUP(R20,'[1]Sheet1'!$A$56:$U$68,17,FALSE)</f>
        <v>122735</v>
      </c>
      <c r="R20" s="337" t="s">
        <v>93</v>
      </c>
    </row>
    <row r="21" spans="1:17" ht="15">
      <c r="A21" s="78"/>
      <c r="B21" s="59"/>
      <c r="C21" s="59"/>
      <c r="D21" s="59"/>
      <c r="E21" s="59"/>
      <c r="F21" s="114"/>
      <c r="G21" s="59"/>
      <c r="H21" s="59"/>
      <c r="I21" s="59"/>
      <c r="J21" s="59"/>
      <c r="K21" s="114"/>
      <c r="L21" s="59"/>
      <c r="M21" s="59"/>
      <c r="N21" s="59"/>
      <c r="O21" s="59"/>
      <c r="P21" s="114"/>
      <c r="Q21" s="59"/>
    </row>
    <row r="22" spans="1:17" ht="15">
      <c r="A22" s="79" t="s">
        <v>42</v>
      </c>
      <c r="B22" s="59"/>
      <c r="C22" s="59"/>
      <c r="D22" s="59"/>
      <c r="E22" s="59"/>
      <c r="F22" s="114"/>
      <c r="G22" s="59"/>
      <c r="H22" s="59"/>
      <c r="I22" s="59"/>
      <c r="J22" s="59"/>
      <c r="K22" s="114"/>
      <c r="L22" s="59"/>
      <c r="M22" s="59"/>
      <c r="N22" s="59"/>
      <c r="O22" s="59"/>
      <c r="P22" s="339"/>
      <c r="Q22" s="59"/>
    </row>
    <row r="23" spans="1:17" ht="15">
      <c r="A23" s="80" t="s">
        <v>43</v>
      </c>
      <c r="B23" s="59"/>
      <c r="C23" s="59"/>
      <c r="D23" s="59"/>
      <c r="E23" s="59"/>
      <c r="F23" s="114"/>
      <c r="G23" s="59"/>
      <c r="H23" s="59"/>
      <c r="I23" s="59"/>
      <c r="J23" s="59"/>
      <c r="K23" s="114"/>
      <c r="L23" s="59"/>
      <c r="M23" s="59"/>
      <c r="N23" s="59"/>
      <c r="O23" s="59"/>
      <c r="P23" s="114"/>
      <c r="Q23" s="59"/>
    </row>
    <row r="24" spans="1:17" ht="15">
      <c r="A24" s="116"/>
      <c r="B24" s="59"/>
      <c r="C24" s="59"/>
      <c r="D24" s="59"/>
      <c r="E24" s="59"/>
      <c r="F24" s="114"/>
      <c r="G24" s="59"/>
      <c r="H24" s="59"/>
      <c r="I24" s="59"/>
      <c r="J24" s="59"/>
      <c r="K24" s="114"/>
      <c r="L24" s="59"/>
      <c r="M24" s="59"/>
      <c r="N24" s="59"/>
      <c r="O24" s="59"/>
      <c r="P24" s="114"/>
      <c r="Q24" s="59"/>
    </row>
    <row r="25" spans="1:17" ht="15">
      <c r="A25" s="59"/>
      <c r="B25" s="59"/>
      <c r="C25" s="59"/>
      <c r="D25" s="59"/>
      <c r="E25" s="59"/>
      <c r="F25" s="114"/>
      <c r="G25" s="59"/>
      <c r="H25" s="59"/>
      <c r="I25" s="59"/>
      <c r="J25" s="59"/>
      <c r="K25" s="114"/>
      <c r="L25" s="59"/>
      <c r="M25" s="59"/>
      <c r="N25" s="59"/>
      <c r="O25" s="59"/>
      <c r="P25" s="114"/>
      <c r="Q25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zoomScalePageLayoutView="0" workbookViewId="0" topLeftCell="A1">
      <selection activeCell="B6" sqref="B6:Q20"/>
    </sheetView>
  </sheetViews>
  <sheetFormatPr defaultColWidth="11.421875" defaultRowHeight="15"/>
  <cols>
    <col min="1" max="1" width="25.7109375" style="330" customWidth="1"/>
    <col min="2" max="17" width="13.57421875" style="330" customWidth="1"/>
    <col min="18" max="16384" width="11.421875" style="330" customWidth="1"/>
  </cols>
  <sheetData>
    <row r="1" spans="1:17" ht="24.75" customHeight="1" thickBot="1" thickTop="1">
      <c r="A1" s="376" t="s">
        <v>124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25"/>
    </row>
    <row r="2" spans="1:17" ht="24.75" customHeight="1" thickBot="1" thickTop="1">
      <c r="A2" s="407" t="s">
        <v>18</v>
      </c>
      <c r="B2" s="410" t="s">
        <v>48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426" t="s">
        <v>36</v>
      </c>
    </row>
    <row r="3" spans="1:17" ht="24.75" customHeight="1" thickBot="1">
      <c r="A3" s="408"/>
      <c r="B3" s="414" t="s">
        <v>52</v>
      </c>
      <c r="C3" s="415"/>
      <c r="D3" s="415"/>
      <c r="E3" s="415"/>
      <c r="F3" s="416"/>
      <c r="G3" s="414" t="s">
        <v>53</v>
      </c>
      <c r="H3" s="415"/>
      <c r="I3" s="415"/>
      <c r="J3" s="415"/>
      <c r="K3" s="416"/>
      <c r="L3" s="417" t="s">
        <v>54</v>
      </c>
      <c r="M3" s="418"/>
      <c r="N3" s="418"/>
      <c r="O3" s="418"/>
      <c r="P3" s="418"/>
      <c r="Q3" s="412"/>
    </row>
    <row r="4" spans="1:17" ht="24.75" customHeight="1">
      <c r="A4" s="408"/>
      <c r="B4" s="419" t="s">
        <v>37</v>
      </c>
      <c r="C4" s="420"/>
      <c r="D4" s="420"/>
      <c r="E4" s="420"/>
      <c r="F4" s="421" t="s">
        <v>36</v>
      </c>
      <c r="G4" s="419" t="s">
        <v>37</v>
      </c>
      <c r="H4" s="420"/>
      <c r="I4" s="420"/>
      <c r="J4" s="420"/>
      <c r="K4" s="421" t="s">
        <v>36</v>
      </c>
      <c r="L4" s="403" t="s">
        <v>37</v>
      </c>
      <c r="M4" s="403"/>
      <c r="N4" s="403"/>
      <c r="O4" s="403"/>
      <c r="P4" s="423" t="s">
        <v>36</v>
      </c>
      <c r="Q4" s="412"/>
    </row>
    <row r="5" spans="1:17" ht="24.75" customHeight="1" thickBot="1">
      <c r="A5" s="409"/>
      <c r="B5" s="61" t="s">
        <v>38</v>
      </c>
      <c r="C5" s="119" t="s">
        <v>39</v>
      </c>
      <c r="D5" s="119" t="s">
        <v>40</v>
      </c>
      <c r="E5" s="120" t="s">
        <v>41</v>
      </c>
      <c r="F5" s="422"/>
      <c r="G5" s="61" t="s">
        <v>38</v>
      </c>
      <c r="H5" s="119" t="s">
        <v>39</v>
      </c>
      <c r="I5" s="119" t="s">
        <v>40</v>
      </c>
      <c r="J5" s="120" t="s">
        <v>41</v>
      </c>
      <c r="K5" s="422"/>
      <c r="L5" s="122" t="s">
        <v>38</v>
      </c>
      <c r="M5" s="119" t="s">
        <v>39</v>
      </c>
      <c r="N5" s="119" t="s">
        <v>40</v>
      </c>
      <c r="O5" s="120" t="s">
        <v>41</v>
      </c>
      <c r="P5" s="424"/>
      <c r="Q5" s="413"/>
    </row>
    <row r="6" spans="1:18" ht="24.75" customHeight="1" thickBot="1">
      <c r="A6" s="65" t="s">
        <v>22</v>
      </c>
      <c r="B6" s="156">
        <f>VLOOKUP(R6,'[1]Sheet1'!$A$74:$U$86,2,FALSE)/100</f>
        <v>0.15465154324353797</v>
      </c>
      <c r="C6" s="157">
        <f>VLOOKUP(R6,'[1]Sheet1'!$A$74:$U$86,3,FALSE)/100</f>
        <v>0.15629661197528233</v>
      </c>
      <c r="D6" s="157">
        <f>VLOOKUP(R6,'[1]Sheet1'!$A$74:$U$86,4,FALSE)/100</f>
        <v>0.16996047430830039</v>
      </c>
      <c r="E6" s="157">
        <f>VLOOKUP(R6,'[1]Sheet1'!$A$74:$U$86,5,FALSE)/100</f>
        <v>0.25</v>
      </c>
      <c r="F6" s="40">
        <f>VLOOKUP(R6,'[1]Sheet1'!$A$74:$U$86,6,FALSE)/100</f>
        <v>0.15625159675029382</v>
      </c>
      <c r="G6" s="156">
        <f>VLOOKUP(R6,'[1]Sheet1'!$A$74:$U$86,7,FALSE)/100</f>
        <v>0.16542073396762635</v>
      </c>
      <c r="H6" s="157">
        <f>VLOOKUP(R6,'[1]Sheet1'!$A$74:$U$86,8,FALSE)/100</f>
        <v>0.1530660751069561</v>
      </c>
      <c r="I6" s="157">
        <f>VLOOKUP(R6,'[1]Sheet1'!$A$74:$U$86,9,FALSE)/100</f>
        <v>0.170910113940076</v>
      </c>
      <c r="J6" s="157">
        <f>VLOOKUP(R6,'[1]Sheet1'!$A$74:$U$86,10,FALSE)/100</f>
        <v>0.14893617021276595</v>
      </c>
      <c r="K6" s="39">
        <f>VLOOKUP(R6,'[1]Sheet1'!$A$74:$U$86,11,FALSE)/100</f>
        <v>0.15987233987569935</v>
      </c>
      <c r="L6" s="158">
        <f>VLOOKUP(R6,'[1]Sheet1'!$A$74:$U$86,12,FALSE)/100</f>
        <v>0.16091001197384172</v>
      </c>
      <c r="M6" s="157">
        <f>VLOOKUP(R6,'[1]Sheet1'!$A$74:$U$86,13,FALSE)/100</f>
        <v>0.14957939011566773</v>
      </c>
      <c r="N6" s="157">
        <f>VLOOKUP(R6,'[1]Sheet1'!$A$74:$U$86,14,FALSE)/100</f>
        <v>0.1408410138248848</v>
      </c>
      <c r="O6" s="157">
        <f>VLOOKUP(R6,'[1]Sheet1'!$A$74:$U$86,15,FALSE)/100</f>
        <v>0</v>
      </c>
      <c r="P6" s="39">
        <f>VLOOKUP(R6,'[1]Sheet1'!$A$74:$U$86,16,FALSE)/100</f>
        <v>0.15300143572232355</v>
      </c>
      <c r="Q6" s="19">
        <f>VLOOKUP(R6,'[1]Sheet1'!$A$74:$U$86,17,FALSE)/100</f>
        <v>0.1578522833747505</v>
      </c>
      <c r="R6" s="336" t="s">
        <v>81</v>
      </c>
    </row>
    <row r="7" spans="1:18" ht="15">
      <c r="A7" s="95" t="s">
        <v>23</v>
      </c>
      <c r="B7" s="159">
        <f>VLOOKUP(R7,'[1]Sheet1'!$A$74:$U$86,2,FALSE)/100</f>
        <v>0.18747955065983204</v>
      </c>
      <c r="C7" s="160">
        <f>VLOOKUP(R7,'[1]Sheet1'!$A$74:$U$86,3,FALSE)/100</f>
        <v>0.17653952695503944</v>
      </c>
      <c r="D7" s="160">
        <f>VLOOKUP(R7,'[1]Sheet1'!$A$74:$U$86,4,FALSE)/100</f>
        <v>0.1650197628458498</v>
      </c>
      <c r="E7" s="160">
        <f>VLOOKUP(R7,'[1]Sheet1'!$A$74:$U$86,5,FALSE)/100</f>
        <v>0</v>
      </c>
      <c r="F7" s="161">
        <f>VLOOKUP(R7,'[1]Sheet1'!$A$74:$U$86,6,FALSE)/100</f>
        <v>0.18103316131010166</v>
      </c>
      <c r="G7" s="159">
        <f>VLOOKUP(R7,'[1]Sheet1'!$A$74:$U$86,7,FALSE)/100</f>
        <v>0.17178425800074137</v>
      </c>
      <c r="H7" s="160">
        <f>VLOOKUP(R7,'[1]Sheet1'!$A$74:$U$86,8,FALSE)/100</f>
        <v>0.1642370464268737</v>
      </c>
      <c r="I7" s="160">
        <f>VLOOKUP(R7,'[1]Sheet1'!$A$74:$U$86,9,FALSE)/100</f>
        <v>0.16036010690673794</v>
      </c>
      <c r="J7" s="160">
        <f>VLOOKUP(R7,'[1]Sheet1'!$A$74:$U$86,10,FALSE)/100</f>
        <v>0.21276595744680848</v>
      </c>
      <c r="K7" s="162">
        <f>VLOOKUP(R7,'[1]Sheet1'!$A$74:$U$86,11,FALSE)/100</f>
        <v>0.16706937319912654</v>
      </c>
      <c r="L7" s="163">
        <f>VLOOKUP(R7,'[1]Sheet1'!$A$74:$U$86,12,FALSE)/100</f>
        <v>0.18716035737312336</v>
      </c>
      <c r="M7" s="160">
        <f>VLOOKUP(R7,'[1]Sheet1'!$A$74:$U$86,13,FALSE)/100</f>
        <v>0.18033648790746581</v>
      </c>
      <c r="N7" s="160">
        <f>VLOOKUP(R7,'[1]Sheet1'!$A$74:$U$86,14,FALSE)/100</f>
        <v>0.18577188940092162</v>
      </c>
      <c r="O7" s="160">
        <f>VLOOKUP(R7,'[1]Sheet1'!$A$74:$U$86,15,FALSE)/100</f>
        <v>0.23333333333333328</v>
      </c>
      <c r="P7" s="162">
        <f>VLOOKUP(R7,'[1]Sheet1'!$A$74:$U$86,16,FALSE)/100</f>
        <v>0.18400527724962168</v>
      </c>
      <c r="Q7" s="36">
        <f>VLOOKUP(R7,'[1]Sheet1'!$A$74:$U$86,17,FALSE)/100</f>
        <v>0.17285207968387176</v>
      </c>
      <c r="R7" s="336" t="s">
        <v>82</v>
      </c>
    </row>
    <row r="8" spans="1:18" ht="15">
      <c r="A8" s="95" t="s">
        <v>24</v>
      </c>
      <c r="B8" s="164">
        <f>VLOOKUP(R8,'[1]Sheet1'!$A$74:$U$86,2,FALSE)/100</f>
        <v>0.06249318355327734</v>
      </c>
      <c r="C8" s="165">
        <f>VLOOKUP(R8,'[1]Sheet1'!$A$74:$U$86,3,FALSE)/100</f>
        <v>0.07841466013211164</v>
      </c>
      <c r="D8" s="165">
        <f>VLOOKUP(R8,'[1]Sheet1'!$A$74:$U$86,4,FALSE)/100</f>
        <v>0.06324110671936758</v>
      </c>
      <c r="E8" s="165">
        <f>VLOOKUP(R8,'[1]Sheet1'!$A$74:$U$86,5,FALSE)/100</f>
        <v>0</v>
      </c>
      <c r="F8" s="166">
        <f>VLOOKUP(R8,'[1]Sheet1'!$A$74:$U$86,6,FALSE)/100</f>
        <v>0.07015482090848704</v>
      </c>
      <c r="G8" s="164">
        <f>VLOOKUP(R8,'[1]Sheet1'!$A$74:$U$86,7,FALSE)/100</f>
        <v>0.06907203756332633</v>
      </c>
      <c r="H8" s="165">
        <f>VLOOKUP(R8,'[1]Sheet1'!$A$74:$U$86,8,FALSE)/100</f>
        <v>0.07819679923942323</v>
      </c>
      <c r="I8" s="165">
        <f>VLOOKUP(R8,'[1]Sheet1'!$A$74:$U$86,9,FALSE)/100</f>
        <v>0.0725840483893656</v>
      </c>
      <c r="J8" s="165">
        <f>VLOOKUP(R8,'[1]Sheet1'!$A$74:$U$86,10,FALSE)/100</f>
        <v>0.02127659574468085</v>
      </c>
      <c r="K8" s="167">
        <f>VLOOKUP(R8,'[1]Sheet1'!$A$74:$U$86,11,FALSE)/100</f>
        <v>0.07383096662488856</v>
      </c>
      <c r="L8" s="168">
        <f>VLOOKUP(R8,'[1]Sheet1'!$A$74:$U$86,12,FALSE)/100</f>
        <v>0.0615271253569126</v>
      </c>
      <c r="M8" s="165">
        <f>VLOOKUP(R8,'[1]Sheet1'!$A$74:$U$86,13,FALSE)/100</f>
        <v>0.08289519803715387</v>
      </c>
      <c r="N8" s="165">
        <f>VLOOKUP(R8,'[1]Sheet1'!$A$74:$U$86,14,FALSE)/100</f>
        <v>0.07258064516129033</v>
      </c>
      <c r="O8" s="165">
        <f>VLOOKUP(R8,'[1]Sheet1'!$A$74:$U$86,15,FALSE)/100</f>
        <v>0.06666666666666668</v>
      </c>
      <c r="P8" s="167">
        <f>VLOOKUP(R8,'[1]Sheet1'!$A$74:$U$86,16,FALSE)/100</f>
        <v>0.07248457568584843</v>
      </c>
      <c r="Q8" s="169">
        <f>VLOOKUP(R8,'[1]Sheet1'!$A$74:$U$86,17,FALSE)/100</f>
        <v>0.07296207275838187</v>
      </c>
      <c r="R8" s="336" t="s">
        <v>83</v>
      </c>
    </row>
    <row r="9" spans="1:18" ht="15">
      <c r="A9" s="95" t="s">
        <v>25</v>
      </c>
      <c r="B9" s="164">
        <f>VLOOKUP(R9,'[1]Sheet1'!$A$74:$U$86,2,FALSE)/100</f>
        <v>0.10437343221725377</v>
      </c>
      <c r="C9" s="165">
        <f>VLOOKUP(R9,'[1]Sheet1'!$A$74:$U$86,3,FALSE)/100</f>
        <v>0.09940336671638611</v>
      </c>
      <c r="D9" s="165">
        <f>VLOOKUP(R9,'[1]Sheet1'!$A$74:$U$86,4,FALSE)/100</f>
        <v>0.11363636363636363</v>
      </c>
      <c r="E9" s="165">
        <f>VLOOKUP(R9,'[1]Sheet1'!$A$74:$U$86,5,FALSE)/100</f>
        <v>0.25</v>
      </c>
      <c r="F9" s="166">
        <f>VLOOKUP(R9,'[1]Sheet1'!$A$74:$U$86,6,FALSE)/100</f>
        <v>0.10249859485974146</v>
      </c>
      <c r="G9" s="164">
        <f>VLOOKUP(R9,'[1]Sheet1'!$A$74:$U$86,7,FALSE)/100</f>
        <v>0.12269862844433461</v>
      </c>
      <c r="H9" s="165">
        <f>VLOOKUP(R9,'[1]Sheet1'!$A$74:$U$86,8,FALSE)/100</f>
        <v>0.11194739344002536</v>
      </c>
      <c r="I9" s="165">
        <f>VLOOKUP(R9,'[1]Sheet1'!$A$74:$U$86,9,FALSE)/100</f>
        <v>0.11168940779293854</v>
      </c>
      <c r="J9" s="165">
        <f>VLOOKUP(R9,'[1]Sheet1'!$A$74:$U$86,10,FALSE)/100</f>
        <v>0.1702127659574468</v>
      </c>
      <c r="K9" s="167">
        <f>VLOOKUP(R9,'[1]Sheet1'!$A$74:$U$86,11,FALSE)/100</f>
        <v>0.11645756076130916</v>
      </c>
      <c r="L9" s="168">
        <f>VLOOKUP(R9,'[1]Sheet1'!$A$74:$U$86,12,FALSE)/100</f>
        <v>0.12729114856774432</v>
      </c>
      <c r="M9" s="165">
        <f>VLOOKUP(R9,'[1]Sheet1'!$A$74:$U$86,13,FALSE)/100</f>
        <v>0.12066246056782337</v>
      </c>
      <c r="N9" s="165">
        <f>VLOOKUP(R9,'[1]Sheet1'!$A$74:$U$86,14,FALSE)/100</f>
        <v>0.12240783410138249</v>
      </c>
      <c r="O9" s="165">
        <f>VLOOKUP(R9,'[1]Sheet1'!$A$74:$U$86,15,FALSE)/100</f>
        <v>0.2666666666666667</v>
      </c>
      <c r="P9" s="167">
        <f>VLOOKUP(R9,'[1]Sheet1'!$A$74:$U$86,16,FALSE)/100</f>
        <v>0.1238601528850258</v>
      </c>
      <c r="Q9" s="169">
        <f>VLOOKUP(R9,'[1]Sheet1'!$A$74:$U$86,17,FALSE)/100</f>
        <v>0.11578604310098994</v>
      </c>
      <c r="R9" s="336" t="s">
        <v>84</v>
      </c>
    </row>
    <row r="10" spans="1:18" ht="15">
      <c r="A10" s="95" t="s">
        <v>26</v>
      </c>
      <c r="B10" s="164">
        <f>VLOOKUP(R10,'[1]Sheet1'!$A$74:$U$86,2,FALSE)/100</f>
        <v>0.09935652742938161</v>
      </c>
      <c r="C10" s="165">
        <f>VLOOKUP(R10,'[1]Sheet1'!$A$74:$U$86,3,FALSE)/100</f>
        <v>0.10249307479224377</v>
      </c>
      <c r="D10" s="165">
        <f>VLOOKUP(R10,'[1]Sheet1'!$A$74:$U$86,4,FALSE)/100</f>
        <v>0.09486166007905136</v>
      </c>
      <c r="E10" s="165">
        <f>VLOOKUP(R10,'[1]Sheet1'!$A$74:$U$86,5,FALSE)/100</f>
        <v>0</v>
      </c>
      <c r="F10" s="166">
        <f>VLOOKUP(R10,'[1]Sheet1'!$A$74:$U$86,6,FALSE)/100</f>
        <v>0.10060804251187981</v>
      </c>
      <c r="G10" s="164">
        <f>VLOOKUP(R10,'[1]Sheet1'!$A$74:$U$86,7,FALSE)/100</f>
        <v>0.08729766464846163</v>
      </c>
      <c r="H10" s="165">
        <f>VLOOKUP(R10,'[1]Sheet1'!$A$74:$U$86,8,FALSE)/100</f>
        <v>0.08794168911424496</v>
      </c>
      <c r="I10" s="165">
        <f>VLOOKUP(R10,'[1]Sheet1'!$A$74:$U$86,9,FALSE)/100</f>
        <v>0.08440005626670417</v>
      </c>
      <c r="J10" s="165">
        <f>VLOOKUP(R10,'[1]Sheet1'!$A$74:$U$86,10,FALSE)/100</f>
        <v>0.06382978723404255</v>
      </c>
      <c r="K10" s="167">
        <f>VLOOKUP(R10,'[1]Sheet1'!$A$74:$U$86,11,FALSE)/100</f>
        <v>0.08733347977207241</v>
      </c>
      <c r="L10" s="168">
        <f>VLOOKUP(R10,'[1]Sheet1'!$A$74:$U$86,12,FALSE)/100</f>
        <v>0.08418531822787143</v>
      </c>
      <c r="M10" s="165">
        <f>VLOOKUP(R10,'[1]Sheet1'!$A$74:$U$86,13,FALSE)/100</f>
        <v>0.08263231685944619</v>
      </c>
      <c r="N10" s="165">
        <f>VLOOKUP(R10,'[1]Sheet1'!$A$74:$U$86,14,FALSE)/100</f>
        <v>0.08525345622119816</v>
      </c>
      <c r="O10" s="165">
        <f>VLOOKUP(R10,'[1]Sheet1'!$A$74:$U$86,15,FALSE)/100</f>
        <v>0</v>
      </c>
      <c r="P10" s="167">
        <f>VLOOKUP(R10,'[1]Sheet1'!$A$74:$U$86,16,FALSE)/100</f>
        <v>0.08354351790772574</v>
      </c>
      <c r="Q10" s="169">
        <f>VLOOKUP(R10,'[1]Sheet1'!$A$74:$U$86,17,FALSE)/100</f>
        <v>0.08865441805515947</v>
      </c>
      <c r="R10" s="336" t="s">
        <v>85</v>
      </c>
    </row>
    <row r="11" spans="1:18" ht="15.75" thickBot="1">
      <c r="A11" s="95" t="s">
        <v>27</v>
      </c>
      <c r="B11" s="170">
        <f>VLOOKUP(R11,'[1]Sheet1'!$A$74:$U$86,2,FALSE)/100</f>
        <v>0.163594721343658</v>
      </c>
      <c r="C11" s="171">
        <f>VLOOKUP(R11,'[1]Sheet1'!$A$74:$U$86,3,FALSE)/100</f>
        <v>0.1737694438525463</v>
      </c>
      <c r="D11" s="171">
        <f>VLOOKUP(R11,'[1]Sheet1'!$A$74:$U$86,4,FALSE)/100</f>
        <v>0.1541501976284585</v>
      </c>
      <c r="E11" s="171">
        <f>VLOOKUP(R11,'[1]Sheet1'!$A$74:$U$86,5,FALSE)/100</f>
        <v>0</v>
      </c>
      <c r="F11" s="172">
        <f>VLOOKUP(R11,'[1]Sheet1'!$A$74:$U$86,6,FALSE)/100</f>
        <v>0.16795258290327525</v>
      </c>
      <c r="G11" s="170">
        <f>VLOOKUP(R11,'[1]Sheet1'!$A$74:$U$86,7,FALSE)/100</f>
        <v>0.1498208328184851</v>
      </c>
      <c r="H11" s="171">
        <f>VLOOKUP(R11,'[1]Sheet1'!$A$74:$U$86,8,FALSE)/100</f>
        <v>0.15277557703480696</v>
      </c>
      <c r="I11" s="171">
        <f>VLOOKUP(R11,'[1]Sheet1'!$A$74:$U$86,9,FALSE)/100</f>
        <v>0.12899141932761288</v>
      </c>
      <c r="J11" s="171">
        <f>VLOOKUP(R11,'[1]Sheet1'!$A$74:$U$86,10,FALSE)/100</f>
        <v>0.1914893617021277</v>
      </c>
      <c r="K11" s="173">
        <f>VLOOKUP(R11,'[1]Sheet1'!$A$74:$U$86,11,FALSE)/100</f>
        <v>0.14938043492305506</v>
      </c>
      <c r="L11" s="174">
        <f>VLOOKUP(R11,'[1]Sheet1'!$A$74:$U$86,12,FALSE)/100</f>
        <v>0.14939670258819196</v>
      </c>
      <c r="M11" s="171">
        <f>VLOOKUP(R11,'[1]Sheet1'!$A$74:$U$86,13,FALSE)/100</f>
        <v>0.14475990185769366</v>
      </c>
      <c r="N11" s="171">
        <f>VLOOKUP(R11,'[1]Sheet1'!$A$74:$U$86,14,FALSE)/100</f>
        <v>0.13421658986175114</v>
      </c>
      <c r="O11" s="171">
        <f>VLOOKUP(R11,'[1]Sheet1'!$A$74:$U$86,15,FALSE)/100</f>
        <v>0.13333333333333336</v>
      </c>
      <c r="P11" s="173">
        <f>VLOOKUP(R11,'[1]Sheet1'!$A$74:$U$86,16,FALSE)/100</f>
        <v>0.14527957782003026</v>
      </c>
      <c r="Q11" s="175">
        <f>VLOOKUP(R11,'[1]Sheet1'!$A$74:$U$86,17,FALSE)/100</f>
        <v>0.15148083268831222</v>
      </c>
      <c r="R11" s="336" t="s">
        <v>86</v>
      </c>
    </row>
    <row r="12" spans="1:18" ht="24.75" customHeight="1" thickBot="1">
      <c r="A12" s="65" t="s">
        <v>28</v>
      </c>
      <c r="B12" s="156">
        <f>SUM(B7:B11)</f>
        <v>0.6172974152034028</v>
      </c>
      <c r="C12" s="157">
        <f aca="true" t="shared" si="0" ref="C12:Q12">SUM(C7:C11)</f>
        <v>0.6306200724483273</v>
      </c>
      <c r="D12" s="157">
        <f t="shared" si="0"/>
        <v>0.5909090909090908</v>
      </c>
      <c r="E12" s="157">
        <f t="shared" si="0"/>
        <v>0.25</v>
      </c>
      <c r="F12" s="40">
        <f t="shared" si="0"/>
        <v>0.6222472024934853</v>
      </c>
      <c r="G12" s="156">
        <f t="shared" si="0"/>
        <v>0.6006734214753491</v>
      </c>
      <c r="H12" s="157">
        <f t="shared" si="0"/>
        <v>0.5950985052553742</v>
      </c>
      <c r="I12" s="157">
        <f t="shared" si="0"/>
        <v>0.5580250386833591</v>
      </c>
      <c r="J12" s="157">
        <f t="shared" si="0"/>
        <v>0.6595744680851063</v>
      </c>
      <c r="K12" s="39">
        <f t="shared" si="0"/>
        <v>0.5940718152804517</v>
      </c>
      <c r="L12" s="158">
        <f t="shared" si="0"/>
        <v>0.6095606521138437</v>
      </c>
      <c r="M12" s="157">
        <f t="shared" si="0"/>
        <v>0.6112863652295828</v>
      </c>
      <c r="N12" s="157">
        <f t="shared" si="0"/>
        <v>0.6002304147465438</v>
      </c>
      <c r="O12" s="157">
        <f t="shared" si="0"/>
        <v>0.7</v>
      </c>
      <c r="P12" s="39">
        <f t="shared" si="0"/>
        <v>0.609173101548252</v>
      </c>
      <c r="Q12" s="19">
        <f t="shared" si="0"/>
        <v>0.6017354462867153</v>
      </c>
      <c r="R12" s="338"/>
    </row>
    <row r="13" spans="1:18" ht="15">
      <c r="A13" s="95" t="s">
        <v>29</v>
      </c>
      <c r="B13" s="159">
        <f>VLOOKUP(R13,'[1]Sheet1'!$A$74:$U$86,2,FALSE)/100</f>
        <v>0.014287272330679463</v>
      </c>
      <c r="C13" s="160">
        <f>VLOOKUP(R13,'[1]Sheet1'!$A$74:$U$86,3,FALSE)/100</f>
        <v>0.01811208182399318</v>
      </c>
      <c r="D13" s="160">
        <f>VLOOKUP(R13,'[1]Sheet1'!$A$74:$U$86,4,FALSE)/100</f>
        <v>0.021739130434782608</v>
      </c>
      <c r="E13" s="160">
        <f>VLOOKUP(R13,'[1]Sheet1'!$A$74:$U$86,5,FALSE)/100</f>
        <v>0</v>
      </c>
      <c r="F13" s="161">
        <f>VLOOKUP(R13,'[1]Sheet1'!$A$74:$U$86,6,FALSE)/100</f>
        <v>0.016504011036738032</v>
      </c>
      <c r="G13" s="159">
        <f>VLOOKUP(R13,'[1]Sheet1'!$A$74:$U$86,7,FALSE)/100</f>
        <v>0.022334115902631905</v>
      </c>
      <c r="H13" s="160">
        <f>VLOOKUP(R13,'[1]Sheet1'!$A$74:$U$86,8,FALSE)/100</f>
        <v>0.020466909628690647</v>
      </c>
      <c r="I13" s="160">
        <f>VLOOKUP(R13,'[1]Sheet1'!$A$74:$U$86,9,FALSE)/100</f>
        <v>0.0241946827964552</v>
      </c>
      <c r="J13" s="160">
        <f>VLOOKUP(R13,'[1]Sheet1'!$A$74:$U$86,10,FALSE)/100</f>
        <v>0</v>
      </c>
      <c r="K13" s="162">
        <f>VLOOKUP(R13,'[1]Sheet1'!$A$74:$U$86,11,FALSE)/100</f>
        <v>0.021578178905068933</v>
      </c>
      <c r="L13" s="163">
        <f>VLOOKUP(R13,'[1]Sheet1'!$A$74:$U$86,12,FALSE)/100</f>
        <v>0.022289766970618033</v>
      </c>
      <c r="M13" s="160">
        <f>VLOOKUP(R13,'[1]Sheet1'!$A$74:$U$86,13,FALSE)/100</f>
        <v>0.021994391868208903</v>
      </c>
      <c r="N13" s="160">
        <f>VLOOKUP(R13,'[1]Sheet1'!$A$74:$U$86,14,FALSE)/100</f>
        <v>0.02131336405529954</v>
      </c>
      <c r="O13" s="160">
        <f>VLOOKUP(R13,'[1]Sheet1'!$A$74:$U$86,15,FALSE)/100</f>
        <v>0.03333333333333334</v>
      </c>
      <c r="P13" s="162">
        <f>VLOOKUP(R13,'[1]Sheet1'!$A$74:$U$86,16,FALSE)/100</f>
        <v>0.022040277831671264</v>
      </c>
      <c r="Q13" s="36">
        <f>VLOOKUP(R13,'[1]Sheet1'!$A$74:$U$86,17,FALSE)/100</f>
        <v>0.020866093616327862</v>
      </c>
      <c r="R13" s="336" t="s">
        <v>87</v>
      </c>
    </row>
    <row r="14" spans="1:18" ht="15">
      <c r="A14" s="95" t="s">
        <v>30</v>
      </c>
      <c r="B14" s="164">
        <f>VLOOKUP(R14,'[1]Sheet1'!$A$74:$U$86,2,FALSE)/100</f>
        <v>0.06576507798015051</v>
      </c>
      <c r="C14" s="165">
        <f>VLOOKUP(R14,'[1]Sheet1'!$A$74:$U$86,3,FALSE)/100</f>
        <v>0.07340720221606649</v>
      </c>
      <c r="D14" s="165">
        <f>VLOOKUP(R14,'[1]Sheet1'!$A$74:$U$86,4,FALSE)/100</f>
        <v>0.07509881422924901</v>
      </c>
      <c r="E14" s="165">
        <f>VLOOKUP(R14,'[1]Sheet1'!$A$74:$U$86,5,FALSE)/100</f>
        <v>0.25</v>
      </c>
      <c r="F14" s="166">
        <f>VLOOKUP(R14,'[1]Sheet1'!$A$74:$U$86,6,FALSE)/100</f>
        <v>0.06995043687088039</v>
      </c>
      <c r="G14" s="164">
        <f>VLOOKUP(R14,'[1]Sheet1'!$A$74:$U$86,7,FALSE)/100</f>
        <v>0.08000741381440751</v>
      </c>
      <c r="H14" s="165">
        <f>VLOOKUP(R14,'[1]Sheet1'!$A$74:$U$86,8,FALSE)/100</f>
        <v>0.08923572598109121</v>
      </c>
      <c r="I14" s="165">
        <f>VLOOKUP(R14,'[1]Sheet1'!$A$74:$U$86,9,FALSE)/100</f>
        <v>0.08974539316359544</v>
      </c>
      <c r="J14" s="165">
        <f>VLOOKUP(R14,'[1]Sheet1'!$A$74:$U$86,10,FALSE)/100</f>
        <v>0.10638297872340424</v>
      </c>
      <c r="K14" s="167">
        <f>VLOOKUP(R14,'[1]Sheet1'!$A$74:$U$86,11,FALSE)/100</f>
        <v>0.08543408318581784</v>
      </c>
      <c r="L14" s="168">
        <f>VLOOKUP(R14,'[1]Sheet1'!$A$74:$U$86,12,FALSE)/100</f>
        <v>0.07230358294188081</v>
      </c>
      <c r="M14" s="165">
        <f>VLOOKUP(R14,'[1]Sheet1'!$A$74:$U$86,13,FALSE)/100</f>
        <v>0.07790045566070802</v>
      </c>
      <c r="N14" s="165">
        <f>VLOOKUP(R14,'[1]Sheet1'!$A$74:$U$86,14,FALSE)/100</f>
        <v>0.09014976958525348</v>
      </c>
      <c r="O14" s="165">
        <f>VLOOKUP(R14,'[1]Sheet1'!$A$74:$U$86,15,FALSE)/100</f>
        <v>0.16666666666666663</v>
      </c>
      <c r="P14" s="167">
        <f>VLOOKUP(R14,'[1]Sheet1'!$A$74:$U$86,16,FALSE)/100</f>
        <v>0.0772961856350161</v>
      </c>
      <c r="Q14" s="169">
        <f>VLOOKUP(R14,'[1]Sheet1'!$A$74:$U$86,17,FALSE)/100</f>
        <v>0.08125636533996007</v>
      </c>
      <c r="R14" s="336" t="s">
        <v>88</v>
      </c>
    </row>
    <row r="15" spans="1:18" ht="15">
      <c r="A15" s="95" t="s">
        <v>31</v>
      </c>
      <c r="B15" s="164">
        <f>VLOOKUP(R15,'[1]Sheet1'!$A$74:$U$86,2,FALSE)/100</f>
        <v>0.05714908932271785</v>
      </c>
      <c r="C15" s="165">
        <f>VLOOKUP(R15,'[1]Sheet1'!$A$74:$U$86,3,FALSE)/100</f>
        <v>0.06328574472618793</v>
      </c>
      <c r="D15" s="165">
        <f>VLOOKUP(R15,'[1]Sheet1'!$A$74:$U$86,4,FALSE)/100</f>
        <v>0.07608695652173914</v>
      </c>
      <c r="E15" s="165">
        <f>VLOOKUP(R15,'[1]Sheet1'!$A$74:$U$86,5,FALSE)/100</f>
        <v>0</v>
      </c>
      <c r="F15" s="166">
        <f>VLOOKUP(R15,'[1]Sheet1'!$A$74:$U$86,6,FALSE)/100</f>
        <v>0.06105973123499054</v>
      </c>
      <c r="G15" s="164">
        <f>VLOOKUP(R15,'[1]Sheet1'!$A$74:$U$86,7,FALSE)/100</f>
        <v>0.06888669220313853</v>
      </c>
      <c r="H15" s="165">
        <f>VLOOKUP(R15,'[1]Sheet1'!$A$74:$U$86,8,FALSE)/100</f>
        <v>0.07547668092748112</v>
      </c>
      <c r="I15" s="165">
        <f>VLOOKUP(R15,'[1]Sheet1'!$A$74:$U$86,9,FALSE)/100</f>
        <v>0.08946405964270643</v>
      </c>
      <c r="J15" s="165">
        <f>VLOOKUP(R15,'[1]Sheet1'!$A$74:$U$86,10,FALSE)/100</f>
        <v>0</v>
      </c>
      <c r="K15" s="167">
        <f>VLOOKUP(R15,'[1]Sheet1'!$A$74:$U$86,11,FALSE)/100</f>
        <v>0.07396017727701473</v>
      </c>
      <c r="L15" s="168">
        <f>VLOOKUP(R15,'[1]Sheet1'!$A$74:$U$86,12,FALSE)/100</f>
        <v>0.07451413834392558</v>
      </c>
      <c r="M15" s="165">
        <f>VLOOKUP(R15,'[1]Sheet1'!$A$74:$U$86,13,FALSE)/100</f>
        <v>0.07351910269891343</v>
      </c>
      <c r="N15" s="165">
        <f>VLOOKUP(R15,'[1]Sheet1'!$A$74:$U$86,14,FALSE)/100</f>
        <v>0.09043778801843319</v>
      </c>
      <c r="O15" s="165">
        <f>VLOOKUP(R15,'[1]Sheet1'!$A$74:$U$86,15,FALSE)/100</f>
        <v>0</v>
      </c>
      <c r="P15" s="167">
        <f>VLOOKUP(R15,'[1]Sheet1'!$A$74:$U$86,16,FALSE)/100</f>
        <v>0.07613208645376586</v>
      </c>
      <c r="Q15" s="169">
        <f>VLOOKUP(R15,'[1]Sheet1'!$A$74:$U$86,17,FALSE)/100</f>
        <v>0.07235914775736342</v>
      </c>
      <c r="R15" s="336" t="s">
        <v>89</v>
      </c>
    </row>
    <row r="16" spans="1:18" ht="15">
      <c r="A16" s="95" t="s">
        <v>32</v>
      </c>
      <c r="B16" s="164">
        <f>VLOOKUP(R16,'[1]Sheet1'!$A$74:$U$86,2,FALSE)/100</f>
        <v>0.011560693641618497</v>
      </c>
      <c r="C16" s="165">
        <f>VLOOKUP(R16,'[1]Sheet1'!$A$74:$U$86,3,FALSE)/100</f>
        <v>0.021201789899850842</v>
      </c>
      <c r="D16" s="165">
        <f>VLOOKUP(R16,'[1]Sheet1'!$A$74:$U$86,4,FALSE)/100</f>
        <v>0.024703557312252964</v>
      </c>
      <c r="E16" s="165">
        <f>VLOOKUP(R16,'[1]Sheet1'!$A$74:$U$86,5,FALSE)/100</f>
        <v>0</v>
      </c>
      <c r="F16" s="166">
        <f>VLOOKUP(R16,'[1]Sheet1'!$A$74:$U$86,6,FALSE)/100</f>
        <v>0.016861683102549693</v>
      </c>
      <c r="G16" s="164">
        <f>VLOOKUP(R16,'[1]Sheet1'!$A$74:$U$86,7,FALSE)/100</f>
        <v>0.012109230198937353</v>
      </c>
      <c r="H16" s="165">
        <f>VLOOKUP(R16,'[1]Sheet1'!$A$74:$U$86,8,FALSE)/100</f>
        <v>0.01468335710135742</v>
      </c>
      <c r="I16" s="165">
        <f>VLOOKUP(R16,'[1]Sheet1'!$A$74:$U$86,9,FALSE)/100</f>
        <v>0.016036010690673792</v>
      </c>
      <c r="J16" s="165">
        <f>VLOOKUP(R16,'[1]Sheet1'!$A$74:$U$86,10,FALSE)/100</f>
        <v>0.0425531914893617</v>
      </c>
      <c r="K16" s="167">
        <f>VLOOKUP(R16,'[1]Sheet1'!$A$74:$U$86,11,FALSE)/100</f>
        <v>0.013748013386223562</v>
      </c>
      <c r="L16" s="168">
        <f>VLOOKUP(R16,'[1]Sheet1'!$A$74:$U$86,12,FALSE)/100</f>
        <v>0.009671179883945842</v>
      </c>
      <c r="M16" s="165">
        <f>VLOOKUP(R16,'[1]Sheet1'!$A$74:$U$86,13,FALSE)/100</f>
        <v>0.012793550648440238</v>
      </c>
      <c r="N16" s="165">
        <f>VLOOKUP(R16,'[1]Sheet1'!$A$74:$U$86,14,FALSE)/100</f>
        <v>0.013824884792626729</v>
      </c>
      <c r="O16" s="165">
        <f>VLOOKUP(R16,'[1]Sheet1'!$A$74:$U$86,15,FALSE)/100</f>
        <v>0</v>
      </c>
      <c r="P16" s="167">
        <f>VLOOKUP(R16,'[1]Sheet1'!$A$74:$U$86,16,FALSE)/100</f>
        <v>0.011602188506460751</v>
      </c>
      <c r="Q16" s="169">
        <f>VLOOKUP(R16,'[1]Sheet1'!$A$74:$U$86,17,FALSE)/100</f>
        <v>0.013793946307084368</v>
      </c>
      <c r="R16" s="336" t="s">
        <v>90</v>
      </c>
    </row>
    <row r="17" spans="1:18" ht="15.75" thickBot="1">
      <c r="A17" s="95" t="s">
        <v>33</v>
      </c>
      <c r="B17" s="170">
        <f>VLOOKUP(R17,'[1]Sheet1'!$A$74:$U$86,2,FALSE)/100</f>
        <v>0.0259570291198604</v>
      </c>
      <c r="C17" s="171">
        <f>VLOOKUP(R17,'[1]Sheet1'!$A$74:$U$86,3,FALSE)/100</f>
        <v>0.024717664606861284</v>
      </c>
      <c r="D17" s="171">
        <f>VLOOKUP(R17,'[1]Sheet1'!$A$74:$U$86,4,FALSE)/100</f>
        <v>0.029644268774703556</v>
      </c>
      <c r="E17" s="171">
        <f>VLOOKUP(R17,'[1]Sheet1'!$A$74:$U$86,5,FALSE)/100</f>
        <v>0.25</v>
      </c>
      <c r="F17" s="172">
        <f>VLOOKUP(R17,'[1]Sheet1'!$A$74:$U$86,6,FALSE)/100</f>
        <v>0.025599100710234534</v>
      </c>
      <c r="G17" s="170">
        <f>VLOOKUP(R17,'[1]Sheet1'!$A$74:$U$86,7,FALSE)/100</f>
        <v>0.02897565797602867</v>
      </c>
      <c r="H17" s="171">
        <f>VLOOKUP(R17,'[1]Sheet1'!$A$74:$U$86,8,FALSE)/100</f>
        <v>0.03311678022500396</v>
      </c>
      <c r="I17" s="171">
        <f>VLOOKUP(R17,'[1]Sheet1'!$A$74:$U$86,9,FALSE)/100</f>
        <v>0.03587002391334928</v>
      </c>
      <c r="J17" s="171">
        <f>VLOOKUP(R17,'[1]Sheet1'!$A$74:$U$86,10,FALSE)/100</f>
        <v>0.02127659574468085</v>
      </c>
      <c r="K17" s="173">
        <f>VLOOKUP(R17,'[1]Sheet1'!$A$74:$U$86,11,FALSE)/100</f>
        <v>0.03163076764048428</v>
      </c>
      <c r="L17" s="174">
        <f>VLOOKUP(R17,'[1]Sheet1'!$A$74:$U$86,12,FALSE)/100</f>
        <v>0.027816155475729944</v>
      </c>
      <c r="M17" s="171">
        <f>VLOOKUP(R17,'[1]Sheet1'!$A$74:$U$86,13,FALSE)/100</f>
        <v>0.03531370487206449</v>
      </c>
      <c r="N17" s="171">
        <f>VLOOKUP(R17,'[1]Sheet1'!$A$74:$U$86,14,FALSE)/100</f>
        <v>0.029089861751152073</v>
      </c>
      <c r="O17" s="171">
        <f>VLOOKUP(R17,'[1]Sheet1'!$A$74:$U$86,15,FALSE)/100</f>
        <v>0</v>
      </c>
      <c r="P17" s="173">
        <f>VLOOKUP(R17,'[1]Sheet1'!$A$74:$U$86,16,FALSE)/100</f>
        <v>0.03127546466958985</v>
      </c>
      <c r="Q17" s="175">
        <f>VLOOKUP(R17,'[1]Sheet1'!$A$74:$U$86,17,FALSE)/100</f>
        <v>0.030594369984112114</v>
      </c>
      <c r="R17" s="336" t="s">
        <v>91</v>
      </c>
    </row>
    <row r="18" spans="1:17" ht="24.75" customHeight="1" thickBot="1">
      <c r="A18" s="65" t="s">
        <v>34</v>
      </c>
      <c r="B18" s="156">
        <f>SUM(B13:B17)</f>
        <v>0.1747191623950267</v>
      </c>
      <c r="C18" s="157">
        <f aca="true" t="shared" si="1" ref="C18:Q18">SUM(C13:C17)</f>
        <v>0.20072448327295972</v>
      </c>
      <c r="D18" s="157">
        <f t="shared" si="1"/>
        <v>0.22727272727272727</v>
      </c>
      <c r="E18" s="157">
        <f t="shared" si="1"/>
        <v>0.5</v>
      </c>
      <c r="F18" s="40">
        <f t="shared" si="1"/>
        <v>0.18997496295539318</v>
      </c>
      <c r="G18" s="156">
        <f t="shared" si="1"/>
        <v>0.21231311009514398</v>
      </c>
      <c r="H18" s="157">
        <f t="shared" si="1"/>
        <v>0.2329794538636244</v>
      </c>
      <c r="I18" s="157">
        <f t="shared" si="1"/>
        <v>0.2553101702067801</v>
      </c>
      <c r="J18" s="157">
        <f t="shared" si="1"/>
        <v>0.1702127659574468</v>
      </c>
      <c r="K18" s="39">
        <f t="shared" si="1"/>
        <v>0.22635122039460934</v>
      </c>
      <c r="L18" s="158">
        <f t="shared" si="1"/>
        <v>0.20659482361610018</v>
      </c>
      <c r="M18" s="157">
        <f t="shared" si="1"/>
        <v>0.22152120574833506</v>
      </c>
      <c r="N18" s="157">
        <f t="shared" si="1"/>
        <v>0.244815668202765</v>
      </c>
      <c r="O18" s="157">
        <f t="shared" si="1"/>
        <v>0.19999999999999996</v>
      </c>
      <c r="P18" s="39">
        <f t="shared" si="1"/>
        <v>0.21834620309650385</v>
      </c>
      <c r="Q18" s="19">
        <f t="shared" si="1"/>
        <v>0.21886992300484784</v>
      </c>
    </row>
    <row r="19" spans="1:18" ht="15.75" thickBot="1">
      <c r="A19" s="95" t="s">
        <v>55</v>
      </c>
      <c r="B19" s="176">
        <f>VLOOKUP(R19,'[1]Sheet1'!$A$74:$U$86,2,FALSE)/100</f>
        <v>0.05333187915803251</v>
      </c>
      <c r="C19" s="177">
        <f>VLOOKUP(R19,'[1]Sheet1'!$A$74:$U$86,3,FALSE)/100</f>
        <v>0.012358832303430642</v>
      </c>
      <c r="D19" s="177">
        <f>VLOOKUP(R19,'[1]Sheet1'!$A$74:$U$86,4,FALSE)/100</f>
        <v>0.01185770750988142</v>
      </c>
      <c r="E19" s="177">
        <f>VLOOKUP(R19,'[1]Sheet1'!$A$74:$U$86,5,FALSE)/100</f>
        <v>0</v>
      </c>
      <c r="F19" s="53">
        <f>VLOOKUP(R19,'[1]Sheet1'!$A$74:$U$86,6,FALSE)/100</f>
        <v>0.03152623780082776</v>
      </c>
      <c r="G19" s="176">
        <f>VLOOKUP(R19,'[1]Sheet1'!$A$74:$U$86,7,FALSE)/100</f>
        <v>0.021592734461880637</v>
      </c>
      <c r="H19" s="177">
        <f>VLOOKUP(R19,'[1]Sheet1'!$A$74:$U$86,8,FALSE)/100</f>
        <v>0.018855965774045316</v>
      </c>
      <c r="I19" s="177">
        <f>VLOOKUP(R19,'[1]Sheet1'!$A$74:$U$86,9,FALSE)/100</f>
        <v>0.015754677169784778</v>
      </c>
      <c r="J19" s="177">
        <f>VLOOKUP(R19,'[1]Sheet1'!$A$74:$U$86,10,FALSE)/100</f>
        <v>0.02127659574468085</v>
      </c>
      <c r="K19" s="178">
        <f>VLOOKUP(R19,'[1]Sheet1'!$A$74:$U$86,11,FALSE)/100</f>
        <v>0.019704624449239594</v>
      </c>
      <c r="L19" s="179">
        <f>VLOOKUP(R19,'[1]Sheet1'!$A$74:$U$86,12,FALSE)/100</f>
        <v>0.022934512296214425</v>
      </c>
      <c r="M19" s="177">
        <f>VLOOKUP(R19,'[1]Sheet1'!$A$74:$U$86,13,FALSE)/100</f>
        <v>0.017613038906414302</v>
      </c>
      <c r="N19" s="177">
        <f>VLOOKUP(R19,'[1]Sheet1'!$A$74:$U$86,14,FALSE)/100</f>
        <v>0.01411290322580645</v>
      </c>
      <c r="O19" s="177">
        <f>VLOOKUP(R19,'[1]Sheet1'!$A$74:$U$86,15,FALSE)/100</f>
        <v>0.1</v>
      </c>
      <c r="P19" s="178">
        <f>VLOOKUP(R19,'[1]Sheet1'!$A$74:$U$86,16,FALSE)/100</f>
        <v>0.019479259632920725</v>
      </c>
      <c r="Q19" s="180">
        <f>VLOOKUP(R19,'[1]Sheet1'!$A$74:$U$86,17,FALSE)/100</f>
        <v>0.021542347333686398</v>
      </c>
      <c r="R19" s="336" t="s">
        <v>92</v>
      </c>
    </row>
    <row r="20" spans="1:18" ht="24.75" customHeight="1" thickBot="1">
      <c r="A20" s="77" t="s">
        <v>36</v>
      </c>
      <c r="B20" s="181">
        <f>VLOOKUP(R20,'[1]Sheet1'!$A$74:$U$86,2,FALSE)/100</f>
        <v>1</v>
      </c>
      <c r="C20" s="182">
        <f>VLOOKUP(R20,'[1]Sheet1'!$A$74:$U$86,3,FALSE)/100</f>
        <v>1</v>
      </c>
      <c r="D20" s="182">
        <f>VLOOKUP(R20,'[1]Sheet1'!$A$74:$U$86,4,FALSE)/100</f>
        <v>1</v>
      </c>
      <c r="E20" s="182">
        <f>VLOOKUP(R20,'[1]Sheet1'!$A$74:$U$86,5,FALSE)/100</f>
        <v>1</v>
      </c>
      <c r="F20" s="183">
        <f>VLOOKUP(R20,'[1]Sheet1'!$A$74:$U$86,6,FALSE)/100</f>
        <v>1</v>
      </c>
      <c r="G20" s="181">
        <f>VLOOKUP(R20,'[1]Sheet1'!$A$74:$U$86,7,FALSE)/100</f>
        <v>1</v>
      </c>
      <c r="H20" s="182">
        <f>VLOOKUP(R20,'[1]Sheet1'!$A$74:$U$86,8,FALSE)/100</f>
        <v>1</v>
      </c>
      <c r="I20" s="182">
        <f>VLOOKUP(R20,'[1]Sheet1'!$A$74:$U$86,9,FALSE)/100</f>
        <v>1</v>
      </c>
      <c r="J20" s="182">
        <f>VLOOKUP(R20,'[1]Sheet1'!$A$74:$U$86,10,FALSE)/100</f>
        <v>1</v>
      </c>
      <c r="K20" s="184">
        <f>VLOOKUP(R20,'[1]Sheet1'!$A$74:$U$86,11,FALSE)/100</f>
        <v>1</v>
      </c>
      <c r="L20" s="185">
        <f>VLOOKUP(R20,'[1]Sheet1'!$A$74:$U$86,12,FALSE)/100</f>
        <v>1</v>
      </c>
      <c r="M20" s="182">
        <f>VLOOKUP(R20,'[1]Sheet1'!$A$74:$U$86,13,FALSE)/100</f>
        <v>1</v>
      </c>
      <c r="N20" s="182">
        <f>VLOOKUP(R20,'[1]Sheet1'!$A$74:$U$86,14,FALSE)/100</f>
        <v>1</v>
      </c>
      <c r="O20" s="182">
        <f>VLOOKUP(R20,'[1]Sheet1'!$A$74:$U$86,15,FALSE)/100</f>
        <v>1</v>
      </c>
      <c r="P20" s="184">
        <f>VLOOKUP(R20,'[1]Sheet1'!$A$74:$U$86,16,FALSE)/100</f>
        <v>1</v>
      </c>
      <c r="Q20" s="186">
        <f>VLOOKUP(R20,'[1]Sheet1'!$A$74:$U$86,17,FALSE)/100</f>
        <v>1</v>
      </c>
      <c r="R20" s="337" t="s">
        <v>93</v>
      </c>
    </row>
    <row r="21" spans="1:17" ht="15">
      <c r="A21" s="78"/>
      <c r="B21" s="59"/>
      <c r="C21" s="59"/>
      <c r="D21" s="59"/>
      <c r="E21" s="59"/>
      <c r="F21" s="114"/>
      <c r="G21" s="59"/>
      <c r="H21" s="59"/>
      <c r="I21" s="59"/>
      <c r="J21" s="59"/>
      <c r="K21" s="114"/>
      <c r="L21" s="59"/>
      <c r="M21" s="59"/>
      <c r="N21" s="59"/>
      <c r="O21" s="59"/>
      <c r="P21" s="115"/>
      <c r="Q21" s="59"/>
    </row>
    <row r="22" spans="1:17" ht="15">
      <c r="A22" s="79" t="s">
        <v>42</v>
      </c>
      <c r="B22" s="59"/>
      <c r="C22" s="59"/>
      <c r="D22" s="59"/>
      <c r="E22" s="59"/>
      <c r="F22" s="114"/>
      <c r="G22" s="59"/>
      <c r="H22" s="59"/>
      <c r="I22" s="59"/>
      <c r="J22" s="59"/>
      <c r="K22" s="114"/>
      <c r="L22" s="59"/>
      <c r="M22" s="59"/>
      <c r="N22" s="59"/>
      <c r="O22" s="59"/>
      <c r="P22" s="114"/>
      <c r="Q22" s="59"/>
    </row>
    <row r="23" spans="1:17" ht="15">
      <c r="A23" s="80" t="s">
        <v>43</v>
      </c>
      <c r="B23" s="59"/>
      <c r="C23" s="59"/>
      <c r="D23" s="59"/>
      <c r="E23" s="59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ht="15">
      <c r="A24" s="116"/>
      <c r="B24" s="59"/>
      <c r="C24" s="59"/>
      <c r="D24" s="59"/>
      <c r="E24" s="59"/>
      <c r="F24" s="114"/>
      <c r="G24" s="59"/>
      <c r="H24" s="59"/>
      <c r="I24" s="59"/>
      <c r="J24" s="59"/>
      <c r="K24" s="114"/>
      <c r="L24" s="59"/>
      <c r="M24" s="59"/>
      <c r="N24" s="59"/>
      <c r="O24" s="59"/>
      <c r="P24" s="114"/>
      <c r="Q24" s="59"/>
    </row>
  </sheetData>
  <sheetProtection/>
  <mergeCells count="13">
    <mergeCell ref="B4:E4"/>
    <mergeCell ref="F4:F5"/>
    <mergeCell ref="G4:J4"/>
    <mergeCell ref="K4:K5"/>
    <mergeCell ref="L4:O4"/>
    <mergeCell ref="P4:P5"/>
    <mergeCell ref="A1:Q1"/>
    <mergeCell ref="A2:A5"/>
    <mergeCell ref="B2:P2"/>
    <mergeCell ref="Q2:Q5"/>
    <mergeCell ref="B3:F3"/>
    <mergeCell ref="G3:K3"/>
    <mergeCell ref="L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27"/>
  <sheetViews>
    <sheetView zoomScalePageLayoutView="0" workbookViewId="0" topLeftCell="B1">
      <selection activeCell="B7" sqref="B7:W21"/>
    </sheetView>
  </sheetViews>
  <sheetFormatPr defaultColWidth="11.421875" defaultRowHeight="15"/>
  <cols>
    <col min="1" max="1" width="25.7109375" style="330" customWidth="1"/>
    <col min="2" max="23" width="11.140625" style="330" customWidth="1"/>
    <col min="24" max="16384" width="11.421875" style="330" customWidth="1"/>
  </cols>
  <sheetData>
    <row r="1" spans="1:23" ht="24.75" customHeight="1" thickBot="1" thickTop="1">
      <c r="A1" s="427" t="s">
        <v>125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8"/>
    </row>
    <row r="2" spans="1:23" ht="24.75" customHeight="1" thickBot="1" thickTop="1">
      <c r="A2" s="407" t="s">
        <v>18</v>
      </c>
      <c r="B2" s="410" t="s">
        <v>56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429"/>
      <c r="V2" s="381" t="s">
        <v>36</v>
      </c>
      <c r="W2" s="367"/>
    </row>
    <row r="3" spans="1:23" ht="24.75" customHeight="1" thickBot="1">
      <c r="A3" s="407"/>
      <c r="B3" s="431" t="s">
        <v>57</v>
      </c>
      <c r="C3" s="432"/>
      <c r="D3" s="432"/>
      <c r="E3" s="432"/>
      <c r="F3" s="432"/>
      <c r="G3" s="432"/>
      <c r="H3" s="432"/>
      <c r="I3" s="432"/>
      <c r="J3" s="432"/>
      <c r="K3" s="433"/>
      <c r="L3" s="431" t="s">
        <v>58</v>
      </c>
      <c r="M3" s="432"/>
      <c r="N3" s="432"/>
      <c r="O3" s="432"/>
      <c r="P3" s="432"/>
      <c r="Q3" s="432"/>
      <c r="R3" s="432"/>
      <c r="S3" s="383"/>
      <c r="T3" s="384"/>
      <c r="U3" s="411" t="s">
        <v>47</v>
      </c>
      <c r="V3" s="430"/>
      <c r="W3" s="367"/>
    </row>
    <row r="4" spans="1:23" ht="24.75" customHeight="1" thickBot="1">
      <c r="A4" s="407"/>
      <c r="B4" s="434" t="s">
        <v>59</v>
      </c>
      <c r="C4" s="435"/>
      <c r="D4" s="435"/>
      <c r="E4" s="435"/>
      <c r="F4" s="435"/>
      <c r="G4" s="435"/>
      <c r="H4" s="435"/>
      <c r="I4" s="436"/>
      <c r="J4" s="437" t="s">
        <v>36</v>
      </c>
      <c r="K4" s="438"/>
      <c r="L4" s="434" t="s">
        <v>37</v>
      </c>
      <c r="M4" s="435"/>
      <c r="N4" s="435"/>
      <c r="O4" s="435"/>
      <c r="P4" s="435"/>
      <c r="Q4" s="435"/>
      <c r="R4" s="435"/>
      <c r="S4" s="356" t="s">
        <v>36</v>
      </c>
      <c r="T4" s="384"/>
      <c r="U4" s="412"/>
      <c r="V4" s="430"/>
      <c r="W4" s="367"/>
    </row>
    <row r="5" spans="1:23" ht="24.75" customHeight="1">
      <c r="A5" s="407"/>
      <c r="B5" s="356" t="s">
        <v>38</v>
      </c>
      <c r="C5" s="355"/>
      <c r="D5" s="356" t="s">
        <v>39</v>
      </c>
      <c r="E5" s="355"/>
      <c r="F5" s="356" t="s">
        <v>40</v>
      </c>
      <c r="G5" s="355"/>
      <c r="H5" s="356" t="s">
        <v>41</v>
      </c>
      <c r="I5" s="355"/>
      <c r="J5" s="439"/>
      <c r="K5" s="439"/>
      <c r="L5" s="356" t="s">
        <v>38</v>
      </c>
      <c r="M5" s="355"/>
      <c r="N5" s="356" t="s">
        <v>39</v>
      </c>
      <c r="O5" s="355"/>
      <c r="P5" s="356" t="s">
        <v>40</v>
      </c>
      <c r="Q5" s="355"/>
      <c r="R5" s="118" t="s">
        <v>41</v>
      </c>
      <c r="S5" s="439"/>
      <c r="T5" s="391"/>
      <c r="U5" s="412"/>
      <c r="V5" s="430"/>
      <c r="W5" s="367"/>
    </row>
    <row r="6" spans="1:23" ht="24.75" customHeight="1" thickBot="1">
      <c r="A6" s="428"/>
      <c r="B6" s="61" t="s">
        <v>20</v>
      </c>
      <c r="C6" s="187" t="s">
        <v>21</v>
      </c>
      <c r="D6" s="61" t="s">
        <v>20</v>
      </c>
      <c r="E6" s="187" t="s">
        <v>21</v>
      </c>
      <c r="F6" s="61" t="s">
        <v>20</v>
      </c>
      <c r="G6" s="187" t="s">
        <v>21</v>
      </c>
      <c r="H6" s="61" t="s">
        <v>20</v>
      </c>
      <c r="I6" s="187" t="s">
        <v>21</v>
      </c>
      <c r="J6" s="122" t="s">
        <v>20</v>
      </c>
      <c r="K6" s="35" t="s">
        <v>21</v>
      </c>
      <c r="L6" s="61" t="s">
        <v>20</v>
      </c>
      <c r="M6" s="187" t="s">
        <v>21</v>
      </c>
      <c r="N6" s="61" t="s">
        <v>20</v>
      </c>
      <c r="O6" s="187" t="s">
        <v>21</v>
      </c>
      <c r="P6" s="61" t="s">
        <v>20</v>
      </c>
      <c r="Q6" s="187" t="s">
        <v>21</v>
      </c>
      <c r="R6" s="33" t="s">
        <v>20</v>
      </c>
      <c r="S6" s="122" t="s">
        <v>20</v>
      </c>
      <c r="T6" s="187" t="s">
        <v>21</v>
      </c>
      <c r="U6" s="188" t="s">
        <v>20</v>
      </c>
      <c r="V6" s="7" t="s">
        <v>20</v>
      </c>
      <c r="W6" s="189" t="s">
        <v>21</v>
      </c>
    </row>
    <row r="7" spans="1:24" ht="24.75" customHeight="1" thickBot="1">
      <c r="A7" s="65" t="s">
        <v>22</v>
      </c>
      <c r="B7" s="93">
        <f>VLOOKUP(X7,'[1]Sheet1'!$A$92:$AK$104,20,FALSE)</f>
        <v>4357</v>
      </c>
      <c r="C7" s="190">
        <f>VLOOKUP(X7,'[1]Sheet1'!$A$92:$AK$104,21,FALSE)/100</f>
        <v>0.13645047132880272</v>
      </c>
      <c r="D7" s="93">
        <f>VLOOKUP(X7,'[1]Sheet1'!$A$92:$AK$104,22,FALSE)</f>
        <v>6003</v>
      </c>
      <c r="E7" s="190">
        <f>VLOOKUP(X7,'[1]Sheet1'!$A$92:$AK$104,23,FALSE)/100</f>
        <v>0.13040928050052136</v>
      </c>
      <c r="F7" s="93">
        <f>VLOOKUP(X7,'[1]Sheet1'!$A$92:$AK$104,24,FALSE)</f>
        <v>1273</v>
      </c>
      <c r="G7" s="190">
        <f>VLOOKUP(X7,'[1]Sheet1'!$A$92:$AK$104,25,FALSE)/100</f>
        <v>0.13915609969392218</v>
      </c>
      <c r="H7" s="93">
        <f>VLOOKUP(X7,'[1]Sheet1'!$A$92:$AK$104,26,FALSE)</f>
        <v>8</v>
      </c>
      <c r="I7" s="190">
        <f>VLOOKUP(X7,'[1]Sheet1'!$A$92:$AK$104,27,FALSE)/100</f>
        <v>0.10526315789473684</v>
      </c>
      <c r="J7" s="191">
        <f>VLOOKUP(X7,'[1]Sheet1'!$A$92:$AK$104,28,FALSE)</f>
        <v>11641</v>
      </c>
      <c r="K7" s="192">
        <f>VLOOKUP(X7,'[1]Sheet1'!$A$92:$AK$104,29,FALSE)/100</f>
        <v>0.1335191429816714</v>
      </c>
      <c r="L7" s="93">
        <f>VLOOKUP(X7,'[1]Sheet1'!$A$92:$AK$104,10,FALSE)</f>
        <v>4109</v>
      </c>
      <c r="M7" s="190">
        <f>VLOOKUP(X7,'[1]Sheet1'!$A$92:$AK$104,11,FALSE)/100</f>
        <v>0.21284641284641284</v>
      </c>
      <c r="N7" s="93">
        <f>VLOOKUP(X7,'[1]Sheet1'!$A$92:$AK$104,12,FALSE)</f>
        <v>2966</v>
      </c>
      <c r="O7" s="190">
        <f>VLOOKUP(X7,'[1]Sheet1'!$A$92:$AK$104,13,FALSE)/100</f>
        <v>0.23481909587522762</v>
      </c>
      <c r="P7" s="93">
        <f>VLOOKUP(X7,'[1]Sheet1'!$A$92:$AK$104,14,FALSE)</f>
        <v>603</v>
      </c>
      <c r="Q7" s="190">
        <f>VLOOKUP(X7,'[1]Sheet1'!$A$92:$AK$104,15,FALSE)/100</f>
        <v>0.24784217016029594</v>
      </c>
      <c r="R7" s="193">
        <f>VLOOKUP(X7,'[1]Sheet1'!$A$92:$AK$104,16,FALSE)</f>
        <v>0</v>
      </c>
      <c r="S7" s="191">
        <f>VLOOKUP(X7,'[1]Sheet1'!$A$92:$AK$104,18,FALSE)</f>
        <v>7678</v>
      </c>
      <c r="T7" s="18">
        <f>VLOOKUP(X7,'[1]Sheet1'!$A$92:$AK$104,19,FALSE)/100</f>
        <v>0.22336649793448538</v>
      </c>
      <c r="U7" s="193">
        <f>VLOOKUP(X7,'[1]Sheet1'!$A$92:$AK$104,8,FALSE)</f>
        <v>55</v>
      </c>
      <c r="V7" s="191">
        <f>VLOOKUP(X7,'[1]Sheet1'!$A$92:$AK$104,30,FALSE)</f>
        <v>19374</v>
      </c>
      <c r="W7" s="18">
        <f>VLOOKUP(X7,'[1]Sheet1'!$A$92:$AK$104,31,FALSE)/100</f>
        <v>0.1578522833747505</v>
      </c>
      <c r="X7" s="336" t="s">
        <v>81</v>
      </c>
    </row>
    <row r="8" spans="1:24" ht="15">
      <c r="A8" s="95" t="s">
        <v>23</v>
      </c>
      <c r="B8" s="24">
        <f>VLOOKUP(X8,'[1]Sheet1'!$A$92:$AK$104,20,FALSE)</f>
        <v>5896</v>
      </c>
      <c r="C8" s="194">
        <f>VLOOKUP(X8,'[1]Sheet1'!$A$92:$AK$104,21,FALSE)/100</f>
        <v>0.18464814756819392</v>
      </c>
      <c r="D8" s="24">
        <f>VLOOKUP(X8,'[1]Sheet1'!$A$92:$AK$104,22,FALSE)</f>
        <v>8091</v>
      </c>
      <c r="E8" s="194">
        <f>VLOOKUP(X8,'[1]Sheet1'!$A$92:$AK$104,23,FALSE)/100</f>
        <v>0.17576903023983312</v>
      </c>
      <c r="F8" s="24">
        <f>VLOOKUP(X8,'[1]Sheet1'!$A$92:$AK$104,24,FALSE)</f>
        <v>1593</v>
      </c>
      <c r="G8" s="194">
        <f>VLOOKUP(X8,'[1]Sheet1'!$A$92:$AK$104,25,FALSE)/100</f>
        <v>0.17413642326191517</v>
      </c>
      <c r="H8" s="24">
        <f>VLOOKUP(X8,'[1]Sheet1'!$A$92:$AK$104,26,FALSE)</f>
        <v>16</v>
      </c>
      <c r="I8" s="194">
        <f>VLOOKUP(X8,'[1]Sheet1'!$A$92:$AK$104,27,FALSE)/100</f>
        <v>0.21052631578947367</v>
      </c>
      <c r="J8" s="195">
        <f>VLOOKUP(X8,'[1]Sheet1'!$A$92:$AK$104,28,FALSE)</f>
        <v>15596</v>
      </c>
      <c r="K8" s="196">
        <f>VLOOKUP(X8,'[1]Sheet1'!$A$92:$AK$104,29,FALSE)/100</f>
        <v>0.1788819305851857</v>
      </c>
      <c r="L8" s="24">
        <f>VLOOKUP(X8,'[1]Sheet1'!$A$92:$AK$104,10,FALSE)</f>
        <v>3285</v>
      </c>
      <c r="M8" s="194">
        <f>VLOOKUP(X8,'[1]Sheet1'!$A$92:$AK$104,11,FALSE)/100</f>
        <v>0.17016317016317017</v>
      </c>
      <c r="N8" s="24">
        <f>VLOOKUP(X8,'[1]Sheet1'!$A$92:$AK$104,12,FALSE)</f>
        <v>1843</v>
      </c>
      <c r="O8" s="194">
        <f>VLOOKUP(X8,'[1]Sheet1'!$A$92:$AK$104,13,FALSE)/100</f>
        <v>0.14591085424748634</v>
      </c>
      <c r="P8" s="24">
        <f>VLOOKUP(X8,'[1]Sheet1'!$A$92:$AK$104,14,FALSE)</f>
        <v>358</v>
      </c>
      <c r="Q8" s="194">
        <f>VLOOKUP(X8,'[1]Sheet1'!$A$92:$AK$104,15,FALSE)/100</f>
        <v>0.1471434443074394</v>
      </c>
      <c r="R8" s="197">
        <f>VLOOKUP(X8,'[1]Sheet1'!$A$92:$AK$104,16,FALSE)</f>
        <v>1</v>
      </c>
      <c r="S8" s="195">
        <f>VLOOKUP(X8,'[1]Sheet1'!$A$92:$AK$104,18,FALSE)</f>
        <v>5487</v>
      </c>
      <c r="T8" s="68">
        <f>VLOOKUP(X8,'[1]Sheet1'!$A$92:$AK$104,19,FALSE)/100</f>
        <v>0.15962646186070867</v>
      </c>
      <c r="U8" s="197">
        <f>VLOOKUP(X8,'[1]Sheet1'!$A$92:$AK$104,8,FALSE)</f>
        <v>132</v>
      </c>
      <c r="V8" s="195">
        <f>VLOOKUP(X8,'[1]Sheet1'!$A$92:$AK$104,30,FALSE)</f>
        <v>21215</v>
      </c>
      <c r="W8" s="68">
        <f>VLOOKUP(X8,'[1]Sheet1'!$A$92:$AK$104,31,FALSE)/100</f>
        <v>0.17285207968387176</v>
      </c>
      <c r="X8" s="336" t="s">
        <v>82</v>
      </c>
    </row>
    <row r="9" spans="1:24" ht="15">
      <c r="A9" s="69" t="s">
        <v>24</v>
      </c>
      <c r="B9" s="30">
        <f>VLOOKUP(X9,'[1]Sheet1'!$A$92:$AK$104,20,FALSE)</f>
        <v>2508</v>
      </c>
      <c r="C9" s="198">
        <f>VLOOKUP(X9,'[1]Sheet1'!$A$92:$AK$104,21,FALSE)/100</f>
        <v>0.07854436127900787</v>
      </c>
      <c r="D9" s="30">
        <f>VLOOKUP(X9,'[1]Sheet1'!$A$92:$AK$104,22,FALSE)</f>
        <v>4087</v>
      </c>
      <c r="E9" s="198">
        <f>VLOOKUP(X9,'[1]Sheet1'!$A$92:$AK$104,23,FALSE)/100</f>
        <v>0.08878606187000347</v>
      </c>
      <c r="F9" s="30">
        <f>VLOOKUP(X9,'[1]Sheet1'!$A$92:$AK$104,24,FALSE)</f>
        <v>731</v>
      </c>
      <c r="G9" s="198">
        <f>VLOOKUP(X9,'[1]Sheet1'!$A$92:$AK$104,25,FALSE)/100</f>
        <v>0.07990817665063402</v>
      </c>
      <c r="H9" s="30">
        <f>VLOOKUP(X9,'[1]Sheet1'!$A$92:$AK$104,26,FALSE)</f>
        <v>2</v>
      </c>
      <c r="I9" s="198">
        <f>VLOOKUP(X9,'[1]Sheet1'!$A$92:$AK$104,27,FALSE)/100</f>
        <v>0.02631578947368421</v>
      </c>
      <c r="J9" s="199">
        <f>VLOOKUP(X9,'[1]Sheet1'!$A$92:$AK$104,28,FALSE)</f>
        <v>7328</v>
      </c>
      <c r="K9" s="200">
        <f>VLOOKUP(X9,'[1]Sheet1'!$A$92:$AK$104,29,FALSE)/100</f>
        <v>0.08405019154451403</v>
      </c>
      <c r="L9" s="30">
        <f>VLOOKUP(X9,'[1]Sheet1'!$A$92:$AK$104,10,FALSE)</f>
        <v>925</v>
      </c>
      <c r="M9" s="198">
        <f>VLOOKUP(X9,'[1]Sheet1'!$A$92:$AK$104,11,FALSE)/100</f>
        <v>0.047915047915047915</v>
      </c>
      <c r="N9" s="30">
        <f>VLOOKUP(X9,'[1]Sheet1'!$A$92:$AK$104,12,FALSE)</f>
        <v>556</v>
      </c>
      <c r="O9" s="198">
        <f>VLOOKUP(X9,'[1]Sheet1'!$A$92:$AK$104,13,FALSE)/100</f>
        <v>0.04401868418969203</v>
      </c>
      <c r="P9" s="30">
        <f>VLOOKUP(X9,'[1]Sheet1'!$A$92:$AK$104,14,FALSE)</f>
        <v>101</v>
      </c>
      <c r="Q9" s="198">
        <f>VLOOKUP(X9,'[1]Sheet1'!$A$92:$AK$104,15,FALSE)/100</f>
        <v>0.041512535963830664</v>
      </c>
      <c r="R9" s="201">
        <f>VLOOKUP(X9,'[1]Sheet1'!$A$92:$AK$104,16,FALSE)</f>
        <v>1</v>
      </c>
      <c r="S9" s="199">
        <f>VLOOKUP(X9,'[1]Sheet1'!$A$92:$AK$104,18,FALSE)</f>
        <v>1583</v>
      </c>
      <c r="T9" s="70">
        <f>VLOOKUP(X9,'[1]Sheet1'!$A$92:$AK$104,19,FALSE)/100</f>
        <v>0.04605224879269215</v>
      </c>
      <c r="U9" s="201">
        <f>VLOOKUP(X9,'[1]Sheet1'!$A$92:$AK$104,8,FALSE)</f>
        <v>44</v>
      </c>
      <c r="V9" s="199">
        <f>VLOOKUP(X9,'[1]Sheet1'!$A$92:$AK$104,30,FALSE)</f>
        <v>8955</v>
      </c>
      <c r="W9" s="70">
        <f>VLOOKUP(X9,'[1]Sheet1'!$A$92:$AK$104,31,FALSE)/100</f>
        <v>0.07296207275838187</v>
      </c>
      <c r="X9" s="336" t="s">
        <v>83</v>
      </c>
    </row>
    <row r="10" spans="1:24" ht="15">
      <c r="A10" s="69" t="s">
        <v>25</v>
      </c>
      <c r="B10" s="30">
        <f>VLOOKUP(X10,'[1]Sheet1'!$A$92:$AK$104,20,FALSE)</f>
        <v>3909</v>
      </c>
      <c r="C10" s="198">
        <f>VLOOKUP(X10,'[1]Sheet1'!$A$92:$AK$104,21,FALSE)/100</f>
        <v>0.12242021859634837</v>
      </c>
      <c r="D10" s="30">
        <f>VLOOKUP(X10,'[1]Sheet1'!$A$92:$AK$104,22,FALSE)</f>
        <v>5248</v>
      </c>
      <c r="E10" s="198">
        <f>VLOOKUP(X10,'[1]Sheet1'!$A$92:$AK$104,23,FALSE)/100</f>
        <v>0.11400764685436218</v>
      </c>
      <c r="F10" s="30">
        <f>VLOOKUP(X10,'[1]Sheet1'!$A$92:$AK$104,24,FALSE)</f>
        <v>1082</v>
      </c>
      <c r="G10" s="198">
        <f>VLOOKUP(X10,'[1]Sheet1'!$A$92:$AK$104,25,FALSE)/100</f>
        <v>0.11827721906427634</v>
      </c>
      <c r="H10" s="30">
        <f>VLOOKUP(X10,'[1]Sheet1'!$A$92:$AK$104,26,FALSE)</f>
        <v>16</v>
      </c>
      <c r="I10" s="198">
        <f>VLOOKUP(X10,'[1]Sheet1'!$A$92:$AK$104,27,FALSE)/100</f>
        <v>0.21052631578947367</v>
      </c>
      <c r="J10" s="199">
        <f>VLOOKUP(X10,'[1]Sheet1'!$A$92:$AK$104,28,FALSE)</f>
        <v>10255</v>
      </c>
      <c r="K10" s="200">
        <f>VLOOKUP(X10,'[1]Sheet1'!$A$92:$AK$104,29,FALSE)/100</f>
        <v>0.1176220952905283</v>
      </c>
      <c r="L10" s="30">
        <f>VLOOKUP(X10,'[1]Sheet1'!$A$92:$AK$104,10,FALSE)</f>
        <v>2325</v>
      </c>
      <c r="M10" s="198">
        <f>VLOOKUP(X10,'[1]Sheet1'!$A$92:$AK$104,11,FALSE)/100</f>
        <v>0.12043512043512043</v>
      </c>
      <c r="N10" s="30">
        <f>VLOOKUP(X10,'[1]Sheet1'!$A$92:$AK$104,12,FALSE)</f>
        <v>1301</v>
      </c>
      <c r="O10" s="198">
        <f>VLOOKUP(X10,'[1]Sheet1'!$A$92:$AK$104,13,FALSE)/100</f>
        <v>0.10300055419206715</v>
      </c>
      <c r="P10" s="30">
        <f>VLOOKUP(X10,'[1]Sheet1'!$A$92:$AK$104,14,FALSE)</f>
        <v>250</v>
      </c>
      <c r="Q10" s="198">
        <f>VLOOKUP(X10,'[1]Sheet1'!$A$92:$AK$104,15,FALSE)/100</f>
        <v>0.10275380189066999</v>
      </c>
      <c r="R10" s="201">
        <f>VLOOKUP(X10,'[1]Sheet1'!$A$92:$AK$104,16,FALSE)</f>
        <v>1</v>
      </c>
      <c r="S10" s="199">
        <f>VLOOKUP(X10,'[1]Sheet1'!$A$92:$AK$104,18,FALSE)</f>
        <v>3877</v>
      </c>
      <c r="T10" s="70">
        <f>VLOOKUP(X10,'[1]Sheet1'!$A$92:$AK$104,19,FALSE)/100</f>
        <v>0.11278873567231047</v>
      </c>
      <c r="U10" s="201">
        <f>VLOOKUP(X10,'[1]Sheet1'!$A$92:$AK$104,8,FALSE)</f>
        <v>79</v>
      </c>
      <c r="V10" s="199">
        <f>VLOOKUP(X10,'[1]Sheet1'!$A$92:$AK$104,30,FALSE)</f>
        <v>14211</v>
      </c>
      <c r="W10" s="70">
        <f>VLOOKUP(X10,'[1]Sheet1'!$A$92:$AK$104,31,FALSE)/100</f>
        <v>0.11578604310098994</v>
      </c>
      <c r="X10" s="336" t="s">
        <v>84</v>
      </c>
    </row>
    <row r="11" spans="1:24" ht="15">
      <c r="A11" s="69" t="s">
        <v>26</v>
      </c>
      <c r="B11" s="30">
        <f>VLOOKUP(X11,'[1]Sheet1'!$A$92:$AK$104,20,FALSE)</f>
        <v>2285</v>
      </c>
      <c r="C11" s="198">
        <f>VLOOKUP(X11,'[1]Sheet1'!$A$92:$AK$104,21,FALSE)/100</f>
        <v>0.07156055244120134</v>
      </c>
      <c r="D11" s="30">
        <f>VLOOKUP(X11,'[1]Sheet1'!$A$92:$AK$104,22,FALSE)</f>
        <v>3513</v>
      </c>
      <c r="E11" s="198">
        <f>VLOOKUP(X11,'[1]Sheet1'!$A$92:$AK$104,23,FALSE)/100</f>
        <v>0.0763164754953076</v>
      </c>
      <c r="F11" s="30">
        <f>VLOOKUP(X11,'[1]Sheet1'!$A$92:$AK$104,24,FALSE)</f>
        <v>700</v>
      </c>
      <c r="G11" s="198">
        <f>VLOOKUP(X11,'[1]Sheet1'!$A$92:$AK$104,25,FALSE)/100</f>
        <v>0.0765194578049847</v>
      </c>
      <c r="H11" s="30">
        <f>VLOOKUP(X11,'[1]Sheet1'!$A$92:$AK$104,26,FALSE)</f>
        <v>3</v>
      </c>
      <c r="I11" s="198">
        <f>VLOOKUP(X11,'[1]Sheet1'!$A$92:$AK$104,27,FALSE)/100</f>
        <v>0.039473684210526314</v>
      </c>
      <c r="J11" s="199">
        <f>VLOOKUP(X11,'[1]Sheet1'!$A$92:$AK$104,28,FALSE)</f>
        <v>6501</v>
      </c>
      <c r="K11" s="200">
        <f>VLOOKUP(X11,'[1]Sheet1'!$A$92:$AK$104,29,FALSE)/100</f>
        <v>0.07456472369417108</v>
      </c>
      <c r="L11" s="30">
        <f>VLOOKUP(X11,'[1]Sheet1'!$A$92:$AK$104,10,FALSE)</f>
        <v>2231</v>
      </c>
      <c r="M11" s="198">
        <f>VLOOKUP(X11,'[1]Sheet1'!$A$92:$AK$104,11,FALSE)/100</f>
        <v>0.1155659155659156</v>
      </c>
      <c r="N11" s="30">
        <f>VLOOKUP(X11,'[1]Sheet1'!$A$92:$AK$104,12,FALSE)</f>
        <v>1722</v>
      </c>
      <c r="O11" s="198">
        <f>VLOOKUP(X11,'[1]Sheet1'!$A$92:$AK$104,13,FALSE)/100</f>
        <v>0.13633124851555697</v>
      </c>
      <c r="P11" s="30">
        <f>VLOOKUP(X11,'[1]Sheet1'!$A$92:$AK$104,14,FALSE)</f>
        <v>292</v>
      </c>
      <c r="Q11" s="198">
        <f>VLOOKUP(X11,'[1]Sheet1'!$A$92:$AK$104,15,FALSE)/100</f>
        <v>0.1200164406083025</v>
      </c>
      <c r="R11" s="201">
        <f>VLOOKUP(X11,'[1]Sheet1'!$A$92:$AK$104,16,FALSE)</f>
        <v>0</v>
      </c>
      <c r="S11" s="199">
        <f>VLOOKUP(X11,'[1]Sheet1'!$A$92:$AK$104,18,FALSE)</f>
        <v>4245</v>
      </c>
      <c r="T11" s="70">
        <f>VLOOKUP(X11,'[1]Sheet1'!$A$92:$AK$104,19,FALSE)/100</f>
        <v>0.12349450165823007</v>
      </c>
      <c r="U11" s="201">
        <f>VLOOKUP(X11,'[1]Sheet1'!$A$92:$AK$104,8,FALSE)</f>
        <v>135</v>
      </c>
      <c r="V11" s="199">
        <f>VLOOKUP(X11,'[1]Sheet1'!$A$92:$AK$104,30,FALSE)</f>
        <v>10881</v>
      </c>
      <c r="W11" s="70">
        <f>VLOOKUP(X11,'[1]Sheet1'!$A$92:$AK$104,31,FALSE)/100</f>
        <v>0.08865441805515947</v>
      </c>
      <c r="X11" s="336" t="s">
        <v>85</v>
      </c>
    </row>
    <row r="12" spans="1:24" ht="15.75" thickBot="1">
      <c r="A12" s="102" t="s">
        <v>27</v>
      </c>
      <c r="B12" s="34">
        <f>VLOOKUP(X12,'[1]Sheet1'!$A$92:$AK$104,20,FALSE)</f>
        <v>5921</v>
      </c>
      <c r="C12" s="202">
        <f>VLOOKUP(X12,'[1]Sheet1'!$A$92:$AK$104,21,FALSE)/100</f>
        <v>0.18543108577871034</v>
      </c>
      <c r="D12" s="34">
        <f>VLOOKUP(X12,'[1]Sheet1'!$A$92:$AK$104,22,FALSE)</f>
        <v>8116</v>
      </c>
      <c r="E12" s="202">
        <f>VLOOKUP(X12,'[1]Sheet1'!$A$92:$AK$104,23,FALSE)/100</f>
        <v>0.17631213069169274</v>
      </c>
      <c r="F12" s="34">
        <f>VLOOKUP(X12,'[1]Sheet1'!$A$92:$AK$104,24,FALSE)</f>
        <v>1365</v>
      </c>
      <c r="G12" s="202">
        <f>VLOOKUP(X12,'[1]Sheet1'!$A$92:$AK$104,25,FALSE)/100</f>
        <v>0.14921294271972013</v>
      </c>
      <c r="H12" s="34">
        <f>VLOOKUP(X12,'[1]Sheet1'!$A$92:$AK$104,26,FALSE)</f>
        <v>13</v>
      </c>
      <c r="I12" s="202">
        <f>VLOOKUP(X12,'[1]Sheet1'!$A$92:$AK$104,27,FALSE)/100</f>
        <v>0.17105263157894737</v>
      </c>
      <c r="J12" s="203">
        <f>VLOOKUP(X12,'[1]Sheet1'!$A$92:$AK$104,28,FALSE)</f>
        <v>15415</v>
      </c>
      <c r="K12" s="204">
        <f>VLOOKUP(X12,'[1]Sheet1'!$A$92:$AK$104,29,FALSE)/100</f>
        <v>0.1768059092056064</v>
      </c>
      <c r="L12" s="34">
        <f>VLOOKUP(X12,'[1]Sheet1'!$A$92:$AK$104,10,FALSE)</f>
        <v>1904</v>
      </c>
      <c r="M12" s="202">
        <f>VLOOKUP(X12,'[1]Sheet1'!$A$92:$AK$104,11,FALSE)/100</f>
        <v>0.09862729862729863</v>
      </c>
      <c r="N12" s="34">
        <f>VLOOKUP(X12,'[1]Sheet1'!$A$92:$AK$104,12,FALSE)</f>
        <v>952</v>
      </c>
      <c r="O12" s="202">
        <f>VLOOKUP(X12,'[1]Sheet1'!$A$92:$AK$104,13,FALSE)/100</f>
        <v>0.07537012113055182</v>
      </c>
      <c r="P12" s="34">
        <f>VLOOKUP(X12,'[1]Sheet1'!$A$92:$AK$104,14,FALSE)</f>
        <v>172</v>
      </c>
      <c r="Q12" s="202">
        <f>VLOOKUP(X12,'[1]Sheet1'!$A$92:$AK$104,15,FALSE)/100</f>
        <v>0.07069461570078094</v>
      </c>
      <c r="R12" s="205">
        <f>VLOOKUP(X12,'[1]Sheet1'!$A$92:$AK$104,16,FALSE)</f>
        <v>0</v>
      </c>
      <c r="S12" s="203">
        <f>VLOOKUP(X12,'[1]Sheet1'!$A$92:$AK$104,18,FALSE)</f>
        <v>3028</v>
      </c>
      <c r="T12" s="72">
        <f>VLOOKUP(X12,'[1]Sheet1'!$A$92:$AK$104,19,FALSE)/100</f>
        <v>0.08808983534066446</v>
      </c>
      <c r="U12" s="205">
        <f>VLOOKUP(X12,'[1]Sheet1'!$A$92:$AK$104,8,FALSE)</f>
        <v>149</v>
      </c>
      <c r="V12" s="203">
        <f>VLOOKUP(X12,'[1]Sheet1'!$A$92:$AK$104,30,FALSE)</f>
        <v>18592</v>
      </c>
      <c r="W12" s="72">
        <f>VLOOKUP(X12,'[1]Sheet1'!$A$92:$AK$104,31,FALSE)/100</f>
        <v>0.15148083268831222</v>
      </c>
      <c r="X12" s="336" t="s">
        <v>86</v>
      </c>
    </row>
    <row r="13" spans="1:24" ht="24.75" customHeight="1" thickBot="1">
      <c r="A13" s="65" t="s">
        <v>28</v>
      </c>
      <c r="B13" s="93">
        <f>SUM(B8:B12)</f>
        <v>20519</v>
      </c>
      <c r="C13" s="190">
        <f aca="true" t="shared" si="0" ref="C13:W13">SUM(C8:C12)</f>
        <v>0.6426043656634619</v>
      </c>
      <c r="D13" s="93">
        <f t="shared" si="0"/>
        <v>29055</v>
      </c>
      <c r="E13" s="190">
        <f t="shared" si="0"/>
        <v>0.6311913451511991</v>
      </c>
      <c r="F13" s="93">
        <f t="shared" si="0"/>
        <v>5471</v>
      </c>
      <c r="G13" s="190">
        <f t="shared" si="0"/>
        <v>0.5980542195015304</v>
      </c>
      <c r="H13" s="93">
        <f t="shared" si="0"/>
        <v>50</v>
      </c>
      <c r="I13" s="190">
        <f t="shared" si="0"/>
        <v>0.6578947368421052</v>
      </c>
      <c r="J13" s="191">
        <f t="shared" si="0"/>
        <v>55095</v>
      </c>
      <c r="K13" s="192">
        <f t="shared" si="0"/>
        <v>0.6319248503200054</v>
      </c>
      <c r="L13" s="93">
        <f t="shared" si="0"/>
        <v>10670</v>
      </c>
      <c r="M13" s="190">
        <f t="shared" si="0"/>
        <v>0.5527065527065528</v>
      </c>
      <c r="N13" s="93">
        <f t="shared" si="0"/>
        <v>6374</v>
      </c>
      <c r="O13" s="190">
        <f t="shared" si="0"/>
        <v>0.5046314622753544</v>
      </c>
      <c r="P13" s="93">
        <f t="shared" si="0"/>
        <v>1173</v>
      </c>
      <c r="Q13" s="190">
        <f t="shared" si="0"/>
        <v>0.4821208384710235</v>
      </c>
      <c r="R13" s="193">
        <f t="shared" si="0"/>
        <v>3</v>
      </c>
      <c r="S13" s="191">
        <f t="shared" si="0"/>
        <v>18220</v>
      </c>
      <c r="T13" s="18">
        <f t="shared" si="0"/>
        <v>0.5300517833246058</v>
      </c>
      <c r="U13" s="193">
        <f t="shared" si="0"/>
        <v>539</v>
      </c>
      <c r="V13" s="191">
        <f t="shared" si="0"/>
        <v>73854</v>
      </c>
      <c r="W13" s="18">
        <f t="shared" si="0"/>
        <v>0.6017354462867153</v>
      </c>
      <c r="X13" s="338"/>
    </row>
    <row r="14" spans="1:24" ht="15">
      <c r="A14" s="60" t="s">
        <v>29</v>
      </c>
      <c r="B14" s="24">
        <f>VLOOKUP(X14,'[1]Sheet1'!$A$92:$AK$104,20,FALSE)</f>
        <v>661</v>
      </c>
      <c r="C14" s="194">
        <f>VLOOKUP(X14,'[1]Sheet1'!$A$92:$AK$104,21,FALSE)/100</f>
        <v>0.020700886286054307</v>
      </c>
      <c r="D14" s="24">
        <f>VLOOKUP(X14,'[1]Sheet1'!$A$92:$AK$104,22,FALSE)</f>
        <v>885</v>
      </c>
      <c r="E14" s="194">
        <f>VLOOKUP(X14,'[1]Sheet1'!$A$92:$AK$104,23,FALSE)/100</f>
        <v>0.01922575599582899</v>
      </c>
      <c r="F14" s="24">
        <f>VLOOKUP(X14,'[1]Sheet1'!$A$92:$AK$104,24,FALSE)</f>
        <v>191</v>
      </c>
      <c r="G14" s="194">
        <f>VLOOKUP(X14,'[1]Sheet1'!$A$92:$AK$104,25,FALSE)/100</f>
        <v>0.020878880629645824</v>
      </c>
      <c r="H14" s="24">
        <f>VLOOKUP(X14,'[1]Sheet1'!$A$92:$AK$104,26,FALSE)</f>
        <v>0</v>
      </c>
      <c r="I14" s="194">
        <f>VLOOKUP(X14,'[1]Sheet1'!$A$92:$AK$104,27,FALSE)/100</f>
        <v>0</v>
      </c>
      <c r="J14" s="195">
        <f>VLOOKUP(X14,'[1]Sheet1'!$A$92:$AK$104,28,FALSE)</f>
        <v>1737</v>
      </c>
      <c r="K14" s="196">
        <f>VLOOKUP(X14,'[1]Sheet1'!$A$92:$AK$104,29,FALSE)/100</f>
        <v>0.019922923405133852</v>
      </c>
      <c r="L14" s="24">
        <f>VLOOKUP(X14,'[1]Sheet1'!$A$92:$AK$104,10,FALSE)</f>
        <v>435</v>
      </c>
      <c r="M14" s="194">
        <f>VLOOKUP(X14,'[1]Sheet1'!$A$92:$AK$104,11,FALSE)/100</f>
        <v>0.022533022533022532</v>
      </c>
      <c r="N14" s="24">
        <f>VLOOKUP(X14,'[1]Sheet1'!$A$92:$AK$104,12,FALSE)</f>
        <v>311</v>
      </c>
      <c r="O14" s="194">
        <f>VLOOKUP(X14,'[1]Sheet1'!$A$92:$AK$104,13,FALSE)/100</f>
        <v>0.024621961839917664</v>
      </c>
      <c r="P14" s="24">
        <f>VLOOKUP(X14,'[1]Sheet1'!$A$92:$AK$104,14,FALSE)</f>
        <v>77</v>
      </c>
      <c r="Q14" s="194">
        <f>VLOOKUP(X14,'[1]Sheet1'!$A$92:$AK$104,15,FALSE)/100</f>
        <v>0.03164817098232635</v>
      </c>
      <c r="R14" s="197">
        <f>VLOOKUP(X14,'[1]Sheet1'!$A$92:$AK$104,16,FALSE)</f>
        <v>1</v>
      </c>
      <c r="S14" s="195">
        <f>VLOOKUP(X14,'[1]Sheet1'!$A$92:$AK$104,18,FALSE)</f>
        <v>824</v>
      </c>
      <c r="T14" s="68">
        <f>VLOOKUP(X14,'[1]Sheet1'!$A$92:$AK$104,19,FALSE)/100</f>
        <v>0.023971606446732997</v>
      </c>
      <c r="U14" s="197">
        <f>VLOOKUP(X14,'[1]Sheet1'!$A$92:$AK$104,8,FALSE)</f>
        <v>0</v>
      </c>
      <c r="V14" s="195">
        <f>VLOOKUP(X14,'[1]Sheet1'!$A$92:$AK$104,30,FALSE)</f>
        <v>2561</v>
      </c>
      <c r="W14" s="68">
        <f>VLOOKUP(X14,'[1]Sheet1'!$A$92:$AK$104,31,FALSE)/100</f>
        <v>0.020866093616327862</v>
      </c>
      <c r="X14" s="336" t="s">
        <v>87</v>
      </c>
    </row>
    <row r="15" spans="1:24" ht="15">
      <c r="A15" s="69" t="s">
        <v>30</v>
      </c>
      <c r="B15" s="30">
        <f>VLOOKUP(X15,'[1]Sheet1'!$A$92:$AK$104,20,FALSE)</f>
        <v>2356</v>
      </c>
      <c r="C15" s="198">
        <f>VLOOKUP(X15,'[1]Sheet1'!$A$92:$AK$104,21,FALSE)/100</f>
        <v>0.07378409695906799</v>
      </c>
      <c r="D15" s="30">
        <f>VLOOKUP(X15,'[1]Sheet1'!$A$92:$AK$104,22,FALSE)</f>
        <v>3842</v>
      </c>
      <c r="E15" s="198">
        <f>VLOOKUP(X15,'[1]Sheet1'!$A$92:$AK$104,23,FALSE)/100</f>
        <v>0.08346367744177963</v>
      </c>
      <c r="F15" s="30">
        <f>VLOOKUP(X15,'[1]Sheet1'!$A$92:$AK$104,24,FALSE)</f>
        <v>795</v>
      </c>
      <c r="G15" s="198">
        <f>VLOOKUP(X15,'[1]Sheet1'!$A$92:$AK$104,25,FALSE)/100</f>
        <v>0.08690424136423262</v>
      </c>
      <c r="H15" s="30">
        <f>VLOOKUP(X15,'[1]Sheet1'!$A$92:$AK$104,26,FALSE)</f>
        <v>10</v>
      </c>
      <c r="I15" s="198">
        <f>VLOOKUP(X15,'[1]Sheet1'!$A$92:$AK$104,27,FALSE)/100</f>
        <v>0.13157894736842105</v>
      </c>
      <c r="J15" s="199">
        <f>VLOOKUP(X15,'[1]Sheet1'!$A$92:$AK$104,28,FALSE)</f>
        <v>7003</v>
      </c>
      <c r="K15" s="200">
        <f>VLOOKUP(X15,'[1]Sheet1'!$A$92:$AK$104,29,FALSE)/100</f>
        <v>0.08032252884637442</v>
      </c>
      <c r="L15" s="30">
        <f>VLOOKUP(X15,'[1]Sheet1'!$A$92:$AK$104,10,FALSE)</f>
        <v>1598</v>
      </c>
      <c r="M15" s="198">
        <f>VLOOKUP(X15,'[1]Sheet1'!$A$92:$AK$104,11,FALSE)/100</f>
        <v>0.0827764827764828</v>
      </c>
      <c r="N15" s="30">
        <f>VLOOKUP(X15,'[1]Sheet1'!$A$92:$AK$104,12,FALSE)</f>
        <v>1115</v>
      </c>
      <c r="O15" s="198">
        <f>VLOOKUP(X15,'[1]Sheet1'!$A$92:$AK$104,13,FALSE)/100</f>
        <v>0.08827487926529966</v>
      </c>
      <c r="P15" s="30">
        <f>VLOOKUP(X15,'[1]Sheet1'!$A$92:$AK$104,14,FALSE)</f>
        <v>231</v>
      </c>
      <c r="Q15" s="198">
        <f>VLOOKUP(X15,'[1]Sheet1'!$A$92:$AK$104,15,FALSE)/100</f>
        <v>0.09494451294697903</v>
      </c>
      <c r="R15" s="201">
        <f>VLOOKUP(X15,'[1]Sheet1'!$A$92:$AK$104,16,FALSE)</f>
        <v>1</v>
      </c>
      <c r="S15" s="199">
        <f>VLOOKUP(X15,'[1]Sheet1'!$A$92:$AK$104,18,FALSE)</f>
        <v>2945</v>
      </c>
      <c r="T15" s="70">
        <f>VLOOKUP(X15,'[1]Sheet1'!$A$92:$AK$104,19,FALSE)/100</f>
        <v>0.08567521964275325</v>
      </c>
      <c r="U15" s="201">
        <f>VLOOKUP(X15,'[1]Sheet1'!$A$92:$AK$104,8,FALSE)</f>
        <v>25</v>
      </c>
      <c r="V15" s="199">
        <f>VLOOKUP(X15,'[1]Sheet1'!$A$92:$AK$104,30,FALSE)</f>
        <v>9973</v>
      </c>
      <c r="W15" s="70">
        <f>VLOOKUP(X15,'[1]Sheet1'!$A$92:$AK$104,31,FALSE)/100</f>
        <v>0.08125636533996007</v>
      </c>
      <c r="X15" s="336" t="s">
        <v>88</v>
      </c>
    </row>
    <row r="16" spans="1:24" ht="15">
      <c r="A16" s="69" t="s">
        <v>31</v>
      </c>
      <c r="B16" s="30">
        <f>VLOOKUP(X16,'[1]Sheet1'!$A$92:$AK$104,20,FALSE)</f>
        <v>2466</v>
      </c>
      <c r="C16" s="198">
        <f>VLOOKUP(X16,'[1]Sheet1'!$A$92:$AK$104,21,FALSE)/100</f>
        <v>0.07722902508534027</v>
      </c>
      <c r="D16" s="30">
        <f>VLOOKUP(X16,'[1]Sheet1'!$A$92:$AK$104,22,FALSE)</f>
        <v>3686</v>
      </c>
      <c r="E16" s="198">
        <f>VLOOKUP(X16,'[1]Sheet1'!$A$92:$AK$104,23,FALSE)/100</f>
        <v>0.08007473062217589</v>
      </c>
      <c r="F16" s="30">
        <f>VLOOKUP(X16,'[1]Sheet1'!$A$92:$AK$104,24,FALSE)</f>
        <v>891</v>
      </c>
      <c r="G16" s="198">
        <f>VLOOKUP(X16,'[1]Sheet1'!$A$92:$AK$104,25,FALSE)/100</f>
        <v>0.09739833843463053</v>
      </c>
      <c r="H16" s="30">
        <f>VLOOKUP(X16,'[1]Sheet1'!$A$92:$AK$104,26,FALSE)</f>
        <v>0</v>
      </c>
      <c r="I16" s="198">
        <f>VLOOKUP(X16,'[1]Sheet1'!$A$92:$AK$104,27,FALSE)/100</f>
        <v>0</v>
      </c>
      <c r="J16" s="199">
        <f>VLOOKUP(X16,'[1]Sheet1'!$A$92:$AK$104,28,FALSE)</f>
        <v>7043</v>
      </c>
      <c r="K16" s="200">
        <f>VLOOKUP(X16,'[1]Sheet1'!$A$92:$AK$104,29,FALSE)/100</f>
        <v>0.08078131810153007</v>
      </c>
      <c r="L16" s="30">
        <f>VLOOKUP(X16,'[1]Sheet1'!$A$92:$AK$104,10,FALSE)</f>
        <v>1030</v>
      </c>
      <c r="M16" s="198">
        <f>VLOOKUP(X16,'[1]Sheet1'!$A$92:$AK$104,11,FALSE)/100</f>
        <v>0.053354053354053355</v>
      </c>
      <c r="N16" s="30">
        <f>VLOOKUP(X16,'[1]Sheet1'!$A$92:$AK$104,12,FALSE)</f>
        <v>605</v>
      </c>
      <c r="O16" s="198">
        <f>VLOOKUP(X16,'[1]Sheet1'!$A$92:$AK$104,13,FALSE)/100</f>
        <v>0.0478980286596469</v>
      </c>
      <c r="P16" s="30">
        <f>VLOOKUP(X16,'[1]Sheet1'!$A$92:$AK$104,14,FALSE)</f>
        <v>135</v>
      </c>
      <c r="Q16" s="198">
        <f>VLOOKUP(X16,'[1]Sheet1'!$A$92:$AK$104,15,FALSE)/100</f>
        <v>0.055487053020961775</v>
      </c>
      <c r="R16" s="201">
        <f>VLOOKUP(X16,'[1]Sheet1'!$A$92:$AK$104,16,FALSE)</f>
        <v>0</v>
      </c>
      <c r="S16" s="199">
        <f>VLOOKUP(X16,'[1]Sheet1'!$A$92:$AK$104,18,FALSE)</f>
        <v>1770</v>
      </c>
      <c r="T16" s="70">
        <f>VLOOKUP(X16,'[1]Sheet1'!$A$92:$AK$104,19,FALSE)/100</f>
        <v>0.05149240705184151</v>
      </c>
      <c r="U16" s="201">
        <f>VLOOKUP(X16,'[1]Sheet1'!$A$92:$AK$104,8,FALSE)</f>
        <v>68</v>
      </c>
      <c r="V16" s="199">
        <f>VLOOKUP(X16,'[1]Sheet1'!$A$92:$AK$104,30,FALSE)</f>
        <v>8881</v>
      </c>
      <c r="W16" s="70">
        <f>VLOOKUP(X16,'[1]Sheet1'!$A$92:$AK$104,31,FALSE)/100</f>
        <v>0.07235914775736342</v>
      </c>
      <c r="X16" s="336" t="s">
        <v>89</v>
      </c>
    </row>
    <row r="17" spans="1:24" ht="15">
      <c r="A17" s="69" t="s">
        <v>32</v>
      </c>
      <c r="B17" s="30">
        <f>VLOOKUP(X17,'[1]Sheet1'!$A$92:$AK$104,20,FALSE)</f>
        <v>460</v>
      </c>
      <c r="C17" s="198">
        <f>VLOOKUP(X17,'[1]Sheet1'!$A$92:$AK$104,21,FALSE)/100</f>
        <v>0.014406063073502237</v>
      </c>
      <c r="D17" s="30">
        <f>VLOOKUP(X17,'[1]Sheet1'!$A$92:$AK$104,22,FALSE)</f>
        <v>780</v>
      </c>
      <c r="E17" s="198">
        <f>VLOOKUP(X17,'[1]Sheet1'!$A$92:$AK$104,23,FALSE)/100</f>
        <v>0.01694473409801877</v>
      </c>
      <c r="F17" s="30">
        <f>VLOOKUP(X17,'[1]Sheet1'!$A$92:$AK$104,24,FALSE)</f>
        <v>152</v>
      </c>
      <c r="G17" s="198">
        <f>VLOOKUP(X17,'[1]Sheet1'!$A$92:$AK$104,25,FALSE)/100</f>
        <v>0.016615653694796676</v>
      </c>
      <c r="H17" s="30">
        <f>VLOOKUP(X17,'[1]Sheet1'!$A$92:$AK$104,26,FALSE)</f>
        <v>2</v>
      </c>
      <c r="I17" s="198">
        <f>VLOOKUP(X17,'[1]Sheet1'!$A$92:$AK$104,27,FALSE)/100</f>
        <v>0.02631578947368421</v>
      </c>
      <c r="J17" s="199">
        <f>VLOOKUP(X17,'[1]Sheet1'!$A$92:$AK$104,28,FALSE)</f>
        <v>1394</v>
      </c>
      <c r="K17" s="200">
        <f>VLOOKUP(X17,'[1]Sheet1'!$A$92:$AK$104,29,FALSE)/100</f>
        <v>0.015988805542174203</v>
      </c>
      <c r="L17" s="30">
        <f>VLOOKUP(X17,'[1]Sheet1'!$A$92:$AK$104,10,FALSE)</f>
        <v>143</v>
      </c>
      <c r="M17" s="198">
        <f>VLOOKUP(X17,'[1]Sheet1'!$A$92:$AK$104,11,FALSE)/100</f>
        <v>0.007407407407407408</v>
      </c>
      <c r="N17" s="30">
        <f>VLOOKUP(X17,'[1]Sheet1'!$A$92:$AK$104,12,FALSE)</f>
        <v>121</v>
      </c>
      <c r="O17" s="198">
        <f>VLOOKUP(X17,'[1]Sheet1'!$A$92:$AK$104,13,FALSE)/100</f>
        <v>0.00957960573192938</v>
      </c>
      <c r="P17" s="30">
        <f>VLOOKUP(X17,'[1]Sheet1'!$A$92:$AK$104,14,FALSE)</f>
        <v>34</v>
      </c>
      <c r="Q17" s="198">
        <f>VLOOKUP(X17,'[1]Sheet1'!$A$92:$AK$104,15,FALSE)/100</f>
        <v>0.013974517057131115</v>
      </c>
      <c r="R17" s="201">
        <f>VLOOKUP(X17,'[1]Sheet1'!$A$92:$AK$104,16,FALSE)</f>
        <v>0</v>
      </c>
      <c r="S17" s="199">
        <f>VLOOKUP(X17,'[1]Sheet1'!$A$92:$AK$104,18,FALSE)</f>
        <v>298</v>
      </c>
      <c r="T17" s="70">
        <f>VLOOKUP(X17,'[1]Sheet1'!$A$92:$AK$104,19,FALSE)/100</f>
        <v>0.008669343108163148</v>
      </c>
      <c r="U17" s="201">
        <f>VLOOKUP(X17,'[1]Sheet1'!$A$92:$AK$104,8,FALSE)</f>
        <v>1</v>
      </c>
      <c r="V17" s="199">
        <f>VLOOKUP(X17,'[1]Sheet1'!$A$92:$AK$104,30,FALSE)</f>
        <v>1693</v>
      </c>
      <c r="W17" s="70">
        <f>VLOOKUP(X17,'[1]Sheet1'!$A$92:$AK$104,31,FALSE)/100</f>
        <v>0.013793946307084368</v>
      </c>
      <c r="X17" s="336" t="s">
        <v>90</v>
      </c>
    </row>
    <row r="18" spans="1:24" ht="15.75" thickBot="1">
      <c r="A18" s="95" t="s">
        <v>33</v>
      </c>
      <c r="B18" s="34">
        <f>VLOOKUP(X18,'[1]Sheet1'!$A$92:$AK$104,20,FALSE)</f>
        <v>651</v>
      </c>
      <c r="C18" s="202">
        <f>VLOOKUP(X18,'[1]Sheet1'!$A$92:$AK$104,21,FALSE)/100</f>
        <v>0.020387711001847733</v>
      </c>
      <c r="D18" s="34">
        <f>VLOOKUP(X18,'[1]Sheet1'!$A$92:$AK$104,22,FALSE)</f>
        <v>1259</v>
      </c>
      <c r="E18" s="202">
        <f>VLOOKUP(X18,'[1]Sheet1'!$A$92:$AK$104,23,FALSE)/100</f>
        <v>0.02735053875564825</v>
      </c>
      <c r="F18" s="34">
        <f>VLOOKUP(X18,'[1]Sheet1'!$A$92:$AK$104,24,FALSE)</f>
        <v>275</v>
      </c>
      <c r="G18" s="202">
        <f>VLOOKUP(X18,'[1]Sheet1'!$A$92:$AK$104,25,FALSE)/100</f>
        <v>0.030061215566243988</v>
      </c>
      <c r="H18" s="34">
        <f>VLOOKUP(X18,'[1]Sheet1'!$A$92:$AK$104,26,FALSE)</f>
        <v>2</v>
      </c>
      <c r="I18" s="202">
        <f>VLOOKUP(X18,'[1]Sheet1'!$A$92:$AK$104,27,FALSE)/100</f>
        <v>0.02631578947368421</v>
      </c>
      <c r="J18" s="203">
        <f>VLOOKUP(X18,'[1]Sheet1'!$A$92:$AK$104,28,FALSE)</f>
        <v>2187</v>
      </c>
      <c r="K18" s="204">
        <f>VLOOKUP(X18,'[1]Sheet1'!$A$92:$AK$104,29,FALSE)/100</f>
        <v>0.02508430252563485</v>
      </c>
      <c r="L18" s="34">
        <f>VLOOKUP(X18,'[1]Sheet1'!$A$92:$AK$104,10,FALSE)</f>
        <v>807</v>
      </c>
      <c r="M18" s="202">
        <f>VLOOKUP(X18,'[1]Sheet1'!$A$92:$AK$104,11,FALSE)/100</f>
        <v>0.041802641802641795</v>
      </c>
      <c r="N18" s="34">
        <f>VLOOKUP(X18,'[1]Sheet1'!$A$92:$AK$104,12,FALSE)</f>
        <v>630</v>
      </c>
      <c r="O18" s="202">
        <f>VLOOKUP(X18,'[1]Sheet1'!$A$92:$AK$104,13,FALSE)/100</f>
        <v>0.049877286042276946</v>
      </c>
      <c r="P18" s="34">
        <f>VLOOKUP(X18,'[1]Sheet1'!$A$92:$AK$104,14,FALSE)</f>
        <v>111</v>
      </c>
      <c r="Q18" s="202">
        <f>VLOOKUP(X18,'[1]Sheet1'!$A$92:$AK$104,15,FALSE)/100</f>
        <v>0.04562268803945746</v>
      </c>
      <c r="R18" s="205">
        <f>VLOOKUP(X18,'[1]Sheet1'!$A$92:$AK$104,16,FALSE)</f>
        <v>0</v>
      </c>
      <c r="S18" s="203">
        <f>VLOOKUP(X18,'[1]Sheet1'!$A$92:$AK$104,18,FALSE)</f>
        <v>1548</v>
      </c>
      <c r="T18" s="72">
        <f>VLOOKUP(X18,'[1]Sheet1'!$A$92:$AK$104,19,FALSE)/100</f>
        <v>0.04503403735381393</v>
      </c>
      <c r="U18" s="205">
        <f>VLOOKUP(X18,'[1]Sheet1'!$A$92:$AK$104,8,FALSE)</f>
        <v>20</v>
      </c>
      <c r="V18" s="203">
        <f>VLOOKUP(X18,'[1]Sheet1'!$A$92:$AK$104,30,FALSE)</f>
        <v>3755</v>
      </c>
      <c r="W18" s="72">
        <f>VLOOKUP(X18,'[1]Sheet1'!$A$92:$AK$104,31,FALSE)/100</f>
        <v>0.030594369984112114</v>
      </c>
      <c r="X18" s="336" t="s">
        <v>91</v>
      </c>
    </row>
    <row r="19" spans="1:23" ht="24.75" customHeight="1" thickBot="1">
      <c r="A19" s="65" t="s">
        <v>34</v>
      </c>
      <c r="B19" s="93">
        <f>SUM(B14:B18)</f>
        <v>6594</v>
      </c>
      <c r="C19" s="190">
        <f aca="true" t="shared" si="1" ref="C19:W19">SUM(C14:C18)</f>
        <v>0.20650778240581252</v>
      </c>
      <c r="D19" s="93">
        <f t="shared" si="1"/>
        <v>10452</v>
      </c>
      <c r="E19" s="190">
        <f t="shared" si="1"/>
        <v>0.22705943691345154</v>
      </c>
      <c r="F19" s="93">
        <f t="shared" si="1"/>
        <v>2304</v>
      </c>
      <c r="G19" s="190">
        <f t="shared" si="1"/>
        <v>0.25185832968954963</v>
      </c>
      <c r="H19" s="93">
        <f t="shared" si="1"/>
        <v>14</v>
      </c>
      <c r="I19" s="190">
        <f t="shared" si="1"/>
        <v>0.18421052631578946</v>
      </c>
      <c r="J19" s="191">
        <f t="shared" si="1"/>
        <v>19364</v>
      </c>
      <c r="K19" s="192">
        <f t="shared" si="1"/>
        <v>0.22209987842084736</v>
      </c>
      <c r="L19" s="93">
        <f t="shared" si="1"/>
        <v>4013</v>
      </c>
      <c r="M19" s="190">
        <f t="shared" si="1"/>
        <v>0.2078736078736079</v>
      </c>
      <c r="N19" s="93">
        <f t="shared" si="1"/>
        <v>2782</v>
      </c>
      <c r="O19" s="190">
        <f t="shared" si="1"/>
        <v>0.22025176153907056</v>
      </c>
      <c r="P19" s="93">
        <f t="shared" si="1"/>
        <v>588</v>
      </c>
      <c r="Q19" s="190">
        <f t="shared" si="1"/>
        <v>0.24167694204685575</v>
      </c>
      <c r="R19" s="193">
        <f t="shared" si="1"/>
        <v>2</v>
      </c>
      <c r="S19" s="191">
        <f t="shared" si="1"/>
        <v>7385</v>
      </c>
      <c r="T19" s="18">
        <f t="shared" si="1"/>
        <v>0.21484261360330484</v>
      </c>
      <c r="U19" s="193">
        <f t="shared" si="1"/>
        <v>114</v>
      </c>
      <c r="V19" s="191">
        <f t="shared" si="1"/>
        <v>26863</v>
      </c>
      <c r="W19" s="18">
        <f t="shared" si="1"/>
        <v>0.21886992300484784</v>
      </c>
    </row>
    <row r="20" spans="1:24" ht="15.75" thickBot="1">
      <c r="A20" s="106" t="s">
        <v>35</v>
      </c>
      <c r="B20" s="206">
        <f>VLOOKUP(X20,'[1]Sheet1'!$A$92:$AK$104,20,FALSE)</f>
        <v>461</v>
      </c>
      <c r="C20" s="207">
        <f>VLOOKUP(X20,'[1]Sheet1'!$A$92:$AK$104,21,FALSE)/100</f>
        <v>0.014437380601922895</v>
      </c>
      <c r="D20" s="206">
        <f>VLOOKUP(X20,'[1]Sheet1'!$A$92:$AK$104,22,FALSE)</f>
        <v>522</v>
      </c>
      <c r="E20" s="207">
        <f>VLOOKUP(X20,'[1]Sheet1'!$A$92:$AK$104,23,FALSE)/100</f>
        <v>0.011339937434827948</v>
      </c>
      <c r="F20" s="206">
        <f>VLOOKUP(X20,'[1]Sheet1'!$A$92:$AK$104,24,FALSE)</f>
        <v>100</v>
      </c>
      <c r="G20" s="207">
        <f>VLOOKUP(X20,'[1]Sheet1'!$A$92:$AK$104,25,FALSE)/100</f>
        <v>0.010931351114997814</v>
      </c>
      <c r="H20" s="206">
        <f>VLOOKUP(X20,'[1]Sheet1'!$A$92:$AK$104,26,FALSE)</f>
        <v>4</v>
      </c>
      <c r="I20" s="207">
        <f>VLOOKUP(X20,'[1]Sheet1'!$A$92:$AK$104,27,FALSE)/100</f>
        <v>0.05263157894736842</v>
      </c>
      <c r="J20" s="208">
        <f>VLOOKUP(X20,'[1]Sheet1'!$A$92:$AK$104,28,FALSE)</f>
        <v>1086</v>
      </c>
      <c r="K20" s="209">
        <f>VLOOKUP(X20,'[1]Sheet1'!$A$92:$AK$104,29,FALSE)/100</f>
        <v>0.012456128277475742</v>
      </c>
      <c r="L20" s="206">
        <f>VLOOKUP(X20,'[1]Sheet1'!$A$92:$AK$104,10,FALSE)</f>
        <v>513</v>
      </c>
      <c r="M20" s="207">
        <f>VLOOKUP(X20,'[1]Sheet1'!$A$92:$AK$104,11,FALSE)/100</f>
        <v>0.026573426573426574</v>
      </c>
      <c r="N20" s="206">
        <f>VLOOKUP(X20,'[1]Sheet1'!$A$92:$AK$104,12,FALSE)</f>
        <v>509</v>
      </c>
      <c r="O20" s="207">
        <f>VLOOKUP(X20,'[1]Sheet1'!$A$92:$AK$104,13,FALSE)/100</f>
        <v>0.040297680310347556</v>
      </c>
      <c r="P20" s="206">
        <f>VLOOKUP(X20,'[1]Sheet1'!$A$92:$AK$104,14,FALSE)</f>
        <v>69</v>
      </c>
      <c r="Q20" s="207">
        <f>VLOOKUP(X20,'[1]Sheet1'!$A$92:$AK$104,15,FALSE)/100</f>
        <v>0.02836004932182491</v>
      </c>
      <c r="R20" s="210">
        <f>VLOOKUP(X20,'[1]Sheet1'!$A$92:$AK$104,16,FALSE)</f>
        <v>0</v>
      </c>
      <c r="S20" s="208">
        <f>VLOOKUP(X20,'[1]Sheet1'!$A$92:$AK$104,18,FALSE)</f>
        <v>1091</v>
      </c>
      <c r="T20" s="50">
        <f>VLOOKUP(X20,'[1]Sheet1'!$A$92:$AK$104,19,FALSE)/100</f>
        <v>0.031739105137604</v>
      </c>
      <c r="U20" s="210">
        <f>VLOOKUP(X20,'[1]Sheet1'!$A$92:$AK$104,8,FALSE)</f>
        <v>467</v>
      </c>
      <c r="V20" s="208">
        <f>VLOOKUP(X20,'[1]Sheet1'!$A$92:$AK$104,30,FALSE)</f>
        <v>2644</v>
      </c>
      <c r="W20" s="50">
        <f>VLOOKUP(X20,'[1]Sheet1'!$A$92:$AK$104,31,FALSE)/100</f>
        <v>0.021542347333686398</v>
      </c>
      <c r="X20" s="336" t="s">
        <v>92</v>
      </c>
    </row>
    <row r="21" spans="1:24" ht="24.75" customHeight="1" thickBot="1">
      <c r="A21" s="77" t="s">
        <v>36</v>
      </c>
      <c r="B21" s="93">
        <f>VLOOKUP(X21,'[1]Sheet1'!$A$92:$AK$104,20,FALSE)</f>
        <v>31931</v>
      </c>
      <c r="C21" s="211">
        <f>VLOOKUP(X21,'[1]Sheet1'!$A$92:$AK$104,21,FALSE)/100</f>
        <v>1</v>
      </c>
      <c r="D21" s="93">
        <f>VLOOKUP(X21,'[1]Sheet1'!$A$92:$AK$104,22,FALSE)</f>
        <v>46032</v>
      </c>
      <c r="E21" s="211">
        <f>VLOOKUP(X21,'[1]Sheet1'!$A$92:$AK$104,23,FALSE)/100</f>
        <v>1</v>
      </c>
      <c r="F21" s="93">
        <f>VLOOKUP(X21,'[1]Sheet1'!$A$92:$AK$104,24,FALSE)</f>
        <v>9148</v>
      </c>
      <c r="G21" s="211">
        <f>VLOOKUP(X21,'[1]Sheet1'!$A$92:$AK$104,25,FALSE)/100</f>
        <v>1</v>
      </c>
      <c r="H21" s="93">
        <f>VLOOKUP(X21,'[1]Sheet1'!$A$92:$AK$104,26,FALSE)</f>
        <v>76</v>
      </c>
      <c r="I21" s="211">
        <f>VLOOKUP(X21,'[1]Sheet1'!$A$92:$AK$104,27,FALSE)/100</f>
        <v>1</v>
      </c>
      <c r="J21" s="191">
        <f>VLOOKUP(X21,'[1]Sheet1'!$A$92:$AK$104,28,FALSE)</f>
        <v>87186</v>
      </c>
      <c r="K21" s="58">
        <f>VLOOKUP(X21,'[1]Sheet1'!$A$92:$AK$104,29,FALSE)/100</f>
        <v>1</v>
      </c>
      <c r="L21" s="93">
        <f>VLOOKUP(X21,'[1]Sheet1'!$A$92:$AK$104,10,FALSE)</f>
        <v>19305</v>
      </c>
      <c r="M21" s="211">
        <f>VLOOKUP(X21,'[1]Sheet1'!$A$92:$AK$104,11,FALSE)/100</f>
        <v>1</v>
      </c>
      <c r="N21" s="93">
        <f>VLOOKUP(X21,'[1]Sheet1'!$A$92:$AK$104,12,FALSE)</f>
        <v>12631</v>
      </c>
      <c r="O21" s="211">
        <f>VLOOKUP(X21,'[1]Sheet1'!$A$92:$AK$104,13,FALSE)/100</f>
        <v>1</v>
      </c>
      <c r="P21" s="93">
        <f>VLOOKUP(X21,'[1]Sheet1'!$A$92:$AK$104,14,FALSE)</f>
        <v>2433</v>
      </c>
      <c r="Q21" s="211">
        <f>VLOOKUP(X21,'[1]Sheet1'!$A$92:$AK$104,15,FALSE)/100</f>
        <v>1</v>
      </c>
      <c r="R21" s="193">
        <f>VLOOKUP(X21,'[1]Sheet1'!$A$92:$AK$104,16,FALSE)</f>
        <v>5</v>
      </c>
      <c r="S21" s="191">
        <f>VLOOKUP(X21,'[1]Sheet1'!$A$92:$AK$104,18,FALSE)</f>
        <v>34374</v>
      </c>
      <c r="T21" s="56">
        <f>VLOOKUP(X21,'[1]Sheet1'!$A$92:$AK$104,19,FALSE)/100</f>
        <v>1</v>
      </c>
      <c r="U21" s="193">
        <f>VLOOKUP(X21,'[1]Sheet1'!$A$92:$AK$104,8,FALSE)</f>
        <v>1175</v>
      </c>
      <c r="V21" s="212">
        <f>VLOOKUP(X21,'[1]Sheet1'!$A$92:$AK$104,30,FALSE)</f>
        <v>122735</v>
      </c>
      <c r="W21" s="56">
        <f>VLOOKUP(X21,'[1]Sheet1'!$A$92:$AK$104,31,FALSE)/100</f>
        <v>1</v>
      </c>
      <c r="X21" s="337" t="s">
        <v>93</v>
      </c>
    </row>
    <row r="22" spans="1:23" ht="15">
      <c r="A22" s="78"/>
      <c r="B22" s="59"/>
      <c r="C22" s="113"/>
      <c r="D22" s="59"/>
      <c r="E22" s="113"/>
      <c r="F22" s="59"/>
      <c r="G22" s="113"/>
      <c r="H22" s="59"/>
      <c r="I22" s="113"/>
      <c r="J22" s="114"/>
      <c r="K22" s="113"/>
      <c r="L22" s="59"/>
      <c r="M22" s="113"/>
      <c r="N22" s="59"/>
      <c r="O22" s="113"/>
      <c r="P22" s="59"/>
      <c r="Q22" s="113"/>
      <c r="R22" s="59"/>
      <c r="S22" s="114"/>
      <c r="T22" s="113"/>
      <c r="U22" s="59"/>
      <c r="V22" s="59"/>
      <c r="W22" s="59"/>
    </row>
    <row r="23" spans="1:23" ht="15">
      <c r="A23" s="79" t="s">
        <v>42</v>
      </c>
      <c r="B23" s="80"/>
      <c r="C23" s="213"/>
      <c r="D23" s="80"/>
      <c r="E23" s="213"/>
      <c r="F23" s="80"/>
      <c r="G23" s="213"/>
      <c r="H23" s="80"/>
      <c r="I23" s="213"/>
      <c r="J23" s="214"/>
      <c r="K23" s="213"/>
      <c r="L23" s="80"/>
      <c r="M23" s="213"/>
      <c r="N23" s="80"/>
      <c r="O23" s="213"/>
      <c r="P23" s="80"/>
      <c r="Q23" s="213"/>
      <c r="R23" s="80"/>
      <c r="S23" s="214"/>
      <c r="T23" s="213"/>
      <c r="U23" s="59"/>
      <c r="V23" s="59"/>
      <c r="W23" s="59"/>
    </row>
    <row r="24" spans="1:23" ht="15">
      <c r="A24" s="80" t="s">
        <v>43</v>
      </c>
      <c r="B24" s="80"/>
      <c r="C24" s="213"/>
      <c r="D24" s="80"/>
      <c r="E24" s="213"/>
      <c r="F24" s="80"/>
      <c r="G24" s="213"/>
      <c r="H24" s="80"/>
      <c r="I24" s="213"/>
      <c r="J24" s="214"/>
      <c r="K24" s="213"/>
      <c r="L24" s="80"/>
      <c r="M24" s="213"/>
      <c r="N24" s="80"/>
      <c r="O24" s="213"/>
      <c r="P24" s="80"/>
      <c r="Q24" s="213"/>
      <c r="R24" s="80"/>
      <c r="S24" s="214"/>
      <c r="T24" s="213"/>
      <c r="U24" s="59"/>
      <c r="V24" s="59"/>
      <c r="W24" s="59"/>
    </row>
    <row r="25" spans="1:23" ht="15">
      <c r="A25" s="440" t="s">
        <v>60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59"/>
      <c r="V25" s="59"/>
      <c r="W25" s="59"/>
    </row>
    <row r="26" spans="1:23" ht="15">
      <c r="A26" s="440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59"/>
      <c r="V26" s="59"/>
      <c r="W26" s="59"/>
    </row>
    <row r="27" spans="1:23" ht="15">
      <c r="A27" s="59"/>
      <c r="B27" s="59"/>
      <c r="C27" s="113"/>
      <c r="D27" s="59"/>
      <c r="E27" s="113"/>
      <c r="F27" s="59"/>
      <c r="G27" s="113"/>
      <c r="H27" s="59"/>
      <c r="I27" s="113"/>
      <c r="J27" s="114"/>
      <c r="K27" s="113"/>
      <c r="L27" s="59"/>
      <c r="M27" s="113"/>
      <c r="N27" s="59"/>
      <c r="O27" s="113"/>
      <c r="P27" s="59"/>
      <c r="Q27" s="113"/>
      <c r="R27" s="59"/>
      <c r="S27" s="114"/>
      <c r="T27" s="113"/>
      <c r="U27" s="59"/>
      <c r="V27" s="59"/>
      <c r="W27" s="59"/>
    </row>
  </sheetData>
  <sheetProtection/>
  <mergeCells count="19">
    <mergeCell ref="A25:T26"/>
    <mergeCell ref="S4:T5"/>
    <mergeCell ref="B5:C5"/>
    <mergeCell ref="D5:E5"/>
    <mergeCell ref="F5:G5"/>
    <mergeCell ref="H5:I5"/>
    <mergeCell ref="L5:M5"/>
    <mergeCell ref="N5:O5"/>
    <mergeCell ref="P5:Q5"/>
    <mergeCell ref="A1:W1"/>
    <mergeCell ref="A2:A6"/>
    <mergeCell ref="B2:U2"/>
    <mergeCell ref="V2:W5"/>
    <mergeCell ref="B3:K3"/>
    <mergeCell ref="L3:T3"/>
    <mergeCell ref="U3:U5"/>
    <mergeCell ref="B4:I4"/>
    <mergeCell ref="J4:K5"/>
    <mergeCell ref="L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0"/>
  <sheetViews>
    <sheetView zoomScalePageLayoutView="0" workbookViewId="0" topLeftCell="A1">
      <selection activeCell="N6" sqref="N6:P16"/>
    </sheetView>
  </sheetViews>
  <sheetFormatPr defaultColWidth="11.421875" defaultRowHeight="15"/>
  <cols>
    <col min="1" max="1" width="25.7109375" style="330" customWidth="1"/>
    <col min="2" max="16" width="13.8515625" style="330" customWidth="1"/>
    <col min="17" max="16384" width="11.421875" style="330" customWidth="1"/>
  </cols>
  <sheetData>
    <row r="1" spans="1:16" ht="24.75" customHeight="1" thickBot="1" thickTop="1">
      <c r="A1" s="441" t="s">
        <v>80</v>
      </c>
      <c r="B1" s="442"/>
      <c r="C1" s="442"/>
      <c r="D1" s="442"/>
      <c r="E1" s="442"/>
      <c r="F1" s="442"/>
      <c r="G1" s="442"/>
      <c r="H1" s="443"/>
      <c r="I1" s="443"/>
      <c r="J1" s="443"/>
      <c r="K1" s="443"/>
      <c r="L1" s="443"/>
      <c r="M1" s="443"/>
      <c r="N1" s="443"/>
      <c r="O1" s="443"/>
      <c r="P1" s="444"/>
    </row>
    <row r="2" spans="1:16" ht="24.75" customHeight="1" thickBot="1" thickTop="1">
      <c r="A2" s="441" t="s">
        <v>126</v>
      </c>
      <c r="B2" s="442"/>
      <c r="C2" s="442"/>
      <c r="D2" s="442"/>
      <c r="E2" s="442"/>
      <c r="F2" s="442"/>
      <c r="G2" s="442"/>
      <c r="H2" s="443"/>
      <c r="I2" s="443"/>
      <c r="J2" s="443"/>
      <c r="K2" s="443"/>
      <c r="L2" s="443"/>
      <c r="M2" s="443"/>
      <c r="N2" s="443"/>
      <c r="O2" s="443"/>
      <c r="P2" s="444"/>
    </row>
    <row r="3" spans="1:16" ht="24.75" customHeight="1" thickBot="1" thickTop="1">
      <c r="A3" s="445" t="s">
        <v>61</v>
      </c>
      <c r="B3" s="448" t="s">
        <v>19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  <c r="P3" s="412" t="s">
        <v>120</v>
      </c>
    </row>
    <row r="4" spans="1:16" ht="24.75" customHeight="1">
      <c r="A4" s="446"/>
      <c r="B4" s="393">
        <v>2012</v>
      </c>
      <c r="C4" s="394"/>
      <c r="D4" s="397">
        <v>2013</v>
      </c>
      <c r="E4" s="398"/>
      <c r="F4" s="397">
        <v>2014</v>
      </c>
      <c r="G4" s="398"/>
      <c r="H4" s="393">
        <v>2015</v>
      </c>
      <c r="I4" s="394"/>
      <c r="J4" s="393">
        <v>2016</v>
      </c>
      <c r="K4" s="394"/>
      <c r="L4" s="393">
        <v>2017</v>
      </c>
      <c r="M4" s="394"/>
      <c r="N4" s="393">
        <v>2018</v>
      </c>
      <c r="O4" s="394"/>
      <c r="P4" s="412"/>
    </row>
    <row r="5" spans="1:16" ht="24.75" customHeight="1" thickBot="1">
      <c r="A5" s="447"/>
      <c r="B5" s="91" t="s">
        <v>20</v>
      </c>
      <c r="C5" s="215" t="s">
        <v>21</v>
      </c>
      <c r="D5" s="85" t="s">
        <v>20</v>
      </c>
      <c r="E5" s="218" t="s">
        <v>21</v>
      </c>
      <c r="F5" s="85" t="s">
        <v>20</v>
      </c>
      <c r="G5" s="218" t="s">
        <v>21</v>
      </c>
      <c r="H5" s="91" t="s">
        <v>20</v>
      </c>
      <c r="I5" s="215" t="s">
        <v>21</v>
      </c>
      <c r="J5" s="216" t="s">
        <v>20</v>
      </c>
      <c r="K5" s="217" t="s">
        <v>21</v>
      </c>
      <c r="L5" s="91" t="s">
        <v>20</v>
      </c>
      <c r="M5" s="217" t="s">
        <v>21</v>
      </c>
      <c r="N5" s="91" t="s">
        <v>20</v>
      </c>
      <c r="O5" s="217" t="s">
        <v>21</v>
      </c>
      <c r="P5" s="413"/>
    </row>
    <row r="6" spans="1:17" ht="15">
      <c r="A6" s="219" t="s">
        <v>62</v>
      </c>
      <c r="B6" s="45">
        <v>8653</v>
      </c>
      <c r="C6" s="220">
        <v>0.06404032031261564</v>
      </c>
      <c r="D6" s="45">
        <v>7784</v>
      </c>
      <c r="E6" s="43">
        <v>0.0614238593500939</v>
      </c>
      <c r="F6" s="45">
        <v>7529</v>
      </c>
      <c r="G6" s="43">
        <v>0.06212302487726391</v>
      </c>
      <c r="H6" s="42">
        <v>7455</v>
      </c>
      <c r="I6" s="43">
        <v>0.06402054153391672</v>
      </c>
      <c r="J6" s="45">
        <v>7559</v>
      </c>
      <c r="K6" s="43">
        <v>0.00628650742189607</v>
      </c>
      <c r="L6" s="45">
        <v>7519</v>
      </c>
      <c r="M6" s="43">
        <v>0.006200023545082099</v>
      </c>
      <c r="N6" s="45">
        <f>VLOOKUP(Q6,'[1]Sheet1'!$A$109:$C$119,2,FALSE)</f>
        <v>7270</v>
      </c>
      <c r="O6" s="43">
        <f>VLOOKUP(Q6,'[1]Sheet1'!$A$109:$C$119,3,FALSE)/1003</f>
        <v>0.005905613911514326</v>
      </c>
      <c r="P6" s="221">
        <f>(N6-L6)/L6</f>
        <v>-0.03311610586514164</v>
      </c>
      <c r="Q6" s="336" t="s">
        <v>94</v>
      </c>
    </row>
    <row r="7" spans="1:17" ht="15">
      <c r="A7" s="222" t="s">
        <v>63</v>
      </c>
      <c r="B7" s="30">
        <v>7796</v>
      </c>
      <c r="C7" s="223">
        <v>0.057697716070397725</v>
      </c>
      <c r="D7" s="30">
        <v>7012</v>
      </c>
      <c r="E7" s="47">
        <v>0.055331976074365165</v>
      </c>
      <c r="F7" s="30">
        <v>6710</v>
      </c>
      <c r="G7" s="47">
        <v>0.05536532035149965</v>
      </c>
      <c r="H7" s="28">
        <v>6646</v>
      </c>
      <c r="I7" s="47">
        <v>0.05707317492077941</v>
      </c>
      <c r="J7" s="30">
        <v>6478</v>
      </c>
      <c r="K7" s="47">
        <v>0.005387484466072595</v>
      </c>
      <c r="L7" s="30">
        <v>6378</v>
      </c>
      <c r="M7" s="47">
        <v>0.005259176774908049</v>
      </c>
      <c r="N7" s="30">
        <f>VLOOKUP(Q7,'[1]Sheet1'!$A$109:$C$119,2,FALSE)</f>
        <v>6341</v>
      </c>
      <c r="O7" s="47">
        <f>VLOOKUP(Q7,'[1]Sheet1'!$A$109:$C$119,3,FALSE)/1003</f>
        <v>0.005150962560235536</v>
      </c>
      <c r="P7" s="224">
        <f aca="true" t="shared" si="0" ref="P7:P16">(N7-L7)/L7</f>
        <v>-0.005801191596111634</v>
      </c>
      <c r="Q7" s="336" t="s">
        <v>95</v>
      </c>
    </row>
    <row r="8" spans="1:17" ht="15">
      <c r="A8" s="222" t="s">
        <v>64</v>
      </c>
      <c r="B8" s="30">
        <v>10507</v>
      </c>
      <c r="C8" s="223">
        <v>0.07776166017851063</v>
      </c>
      <c r="D8" s="30">
        <v>9594</v>
      </c>
      <c r="E8" s="47">
        <v>0.0757066426779035</v>
      </c>
      <c r="F8" s="30">
        <v>9160</v>
      </c>
      <c r="G8" s="47">
        <v>0.07558067577045258</v>
      </c>
      <c r="H8" s="28">
        <v>8799</v>
      </c>
      <c r="I8" s="47">
        <v>0.0755622729653834</v>
      </c>
      <c r="J8" s="30">
        <v>9059</v>
      </c>
      <c r="K8" s="47">
        <v>0.007533995334694603</v>
      </c>
      <c r="L8" s="30">
        <v>8935</v>
      </c>
      <c r="M8" s="47">
        <v>0.007367630053904581</v>
      </c>
      <c r="N8" s="30">
        <f>VLOOKUP(Q8,'[1]Sheet1'!$A$109:$C$119,2,FALSE)</f>
        <v>8822</v>
      </c>
      <c r="O8" s="47">
        <f>VLOOKUP(Q8,'[1]Sheet1'!$A$109:$C$119,3,FALSE)/1003</f>
        <v>0.007166344694275019</v>
      </c>
      <c r="P8" s="224">
        <f t="shared" si="0"/>
        <v>-0.012646894236149972</v>
      </c>
      <c r="Q8" s="336" t="s">
        <v>96</v>
      </c>
    </row>
    <row r="9" spans="1:17" ht="15">
      <c r="A9" s="222" t="s">
        <v>65</v>
      </c>
      <c r="B9" s="30">
        <v>18639</v>
      </c>
      <c r="C9" s="223">
        <v>0.13794609156441037</v>
      </c>
      <c r="D9" s="30">
        <v>17593</v>
      </c>
      <c r="E9" s="47">
        <v>0.13882707573820685</v>
      </c>
      <c r="F9" s="30">
        <v>16171</v>
      </c>
      <c r="G9" s="47">
        <v>0.13342959693056644</v>
      </c>
      <c r="H9" s="28">
        <v>15570</v>
      </c>
      <c r="I9" s="47">
        <v>0.13370889761007154</v>
      </c>
      <c r="J9" s="30">
        <v>15656</v>
      </c>
      <c r="K9" s="47">
        <v>0.01302044717518255</v>
      </c>
      <c r="L9" s="30">
        <v>15135</v>
      </c>
      <c r="M9" s="47">
        <v>0.01248003143434201</v>
      </c>
      <c r="N9" s="30">
        <f>VLOOKUP(Q9,'[1]Sheet1'!$A$109:$C$119,2,FALSE)</f>
        <v>14910</v>
      </c>
      <c r="O9" s="47">
        <f>VLOOKUP(Q9,'[1]Sheet1'!$A$109:$C$119,3,FALSE)/1003</f>
        <v>0.012111788641083714</v>
      </c>
      <c r="P9" s="224">
        <f t="shared" si="0"/>
        <v>-0.014866204162537165</v>
      </c>
      <c r="Q9" s="336" t="s">
        <v>97</v>
      </c>
    </row>
    <row r="10" spans="1:17" ht="15">
      <c r="A10" s="222" t="s">
        <v>66</v>
      </c>
      <c r="B10" s="30">
        <v>13482</v>
      </c>
      <c r="C10" s="223">
        <v>0.09977945203451798</v>
      </c>
      <c r="D10" s="30">
        <v>12581</v>
      </c>
      <c r="E10" s="47">
        <v>0.09927718068904566</v>
      </c>
      <c r="F10" s="30">
        <v>11523</v>
      </c>
      <c r="G10" s="47">
        <v>0.09507817979289575</v>
      </c>
      <c r="H10" s="28">
        <v>10987</v>
      </c>
      <c r="I10" s="47">
        <v>0.09435193693268182</v>
      </c>
      <c r="J10" s="30">
        <v>11229</v>
      </c>
      <c r="K10" s="47">
        <v>0.009338694515209814</v>
      </c>
      <c r="L10" s="30">
        <v>11178</v>
      </c>
      <c r="M10" s="47">
        <v>0.009217164940407994</v>
      </c>
      <c r="N10" s="30">
        <f>VLOOKUP(Q10,'[1]Sheet1'!$A$109:$C$119,2,FALSE)</f>
        <v>11383</v>
      </c>
      <c r="O10" s="47">
        <f>VLOOKUP(Q10,'[1]Sheet1'!$A$109:$C$119,3,FALSE)/1003</f>
        <v>0.00924671295113722</v>
      </c>
      <c r="P10" s="224">
        <f t="shared" si="0"/>
        <v>0.018339595634281624</v>
      </c>
      <c r="Q10" s="336" t="s">
        <v>98</v>
      </c>
    </row>
    <row r="11" spans="1:17" ht="15">
      <c r="A11" s="222" t="s">
        <v>67</v>
      </c>
      <c r="B11" s="30">
        <v>12893</v>
      </c>
      <c r="C11" s="223">
        <v>0.09542029929395048</v>
      </c>
      <c r="D11" s="30">
        <v>12079</v>
      </c>
      <c r="E11" s="47">
        <v>0.09531587835171945</v>
      </c>
      <c r="F11" s="30">
        <v>11595</v>
      </c>
      <c r="G11" s="47">
        <v>0.09567226370724864</v>
      </c>
      <c r="H11" s="28">
        <v>11386</v>
      </c>
      <c r="I11" s="47">
        <v>0.0977783884513985</v>
      </c>
      <c r="J11" s="30">
        <v>11282</v>
      </c>
      <c r="K11" s="47">
        <v>0.009382772421462028</v>
      </c>
      <c r="L11" s="30">
        <v>11297</v>
      </c>
      <c r="M11" s="47">
        <v>0.009315290063677682</v>
      </c>
      <c r="N11" s="30">
        <f>VLOOKUP(Q11,'[1]Sheet1'!$A$109:$C$119,2,FALSE)</f>
        <v>11632</v>
      </c>
      <c r="O11" s="47">
        <f>VLOOKUP(Q11,'[1]Sheet1'!$A$109:$C$119,3,FALSE)/1003</f>
        <v>0.009448982258422924</v>
      </c>
      <c r="P11" s="224">
        <f t="shared" si="0"/>
        <v>0.029653890413384083</v>
      </c>
      <c r="Q11" s="336" t="s">
        <v>99</v>
      </c>
    </row>
    <row r="12" spans="1:17" ht="15">
      <c r="A12" s="222" t="s">
        <v>68</v>
      </c>
      <c r="B12" s="30">
        <v>15287</v>
      </c>
      <c r="C12" s="223">
        <v>0.11313814591690226</v>
      </c>
      <c r="D12" s="30">
        <v>14457</v>
      </c>
      <c r="E12" s="47">
        <v>0.11408077269068699</v>
      </c>
      <c r="F12" s="30">
        <v>13823</v>
      </c>
      <c r="G12" s="47">
        <v>0.11405586039028012</v>
      </c>
      <c r="H12" s="28">
        <v>13185</v>
      </c>
      <c r="I12" s="47">
        <v>0.11322747687789295</v>
      </c>
      <c r="J12" s="30">
        <v>13752</v>
      </c>
      <c r="K12" s="47">
        <v>0.011436969184536945</v>
      </c>
      <c r="L12" s="30">
        <v>14008</v>
      </c>
      <c r="M12" s="47">
        <v>0.011550728796317336</v>
      </c>
      <c r="N12" s="30">
        <f>VLOOKUP(Q12,'[1]Sheet1'!$A$109:$C$119,2,FALSE)</f>
        <v>15000</v>
      </c>
      <c r="O12" s="47">
        <f>VLOOKUP(Q12,'[1]Sheet1'!$A$109:$C$119,3,FALSE)/1003</f>
        <v>0.012184898029259272</v>
      </c>
      <c r="P12" s="224">
        <f t="shared" si="0"/>
        <v>0.07081667618503712</v>
      </c>
      <c r="Q12" s="336" t="s">
        <v>100</v>
      </c>
    </row>
    <row r="13" spans="1:17" ht="15">
      <c r="A13" s="222" t="s">
        <v>69</v>
      </c>
      <c r="B13" s="30">
        <v>9638</v>
      </c>
      <c r="C13" s="223">
        <v>0.07133024467502479</v>
      </c>
      <c r="D13" s="30">
        <v>9398</v>
      </c>
      <c r="E13" s="47">
        <v>0.07415999873743352</v>
      </c>
      <c r="F13" s="30">
        <v>9346</v>
      </c>
      <c r="G13" s="47">
        <v>0.07711539254919757</v>
      </c>
      <c r="H13" s="28">
        <v>9555</v>
      </c>
      <c r="I13" s="47">
        <v>0.0820544968955834</v>
      </c>
      <c r="J13" s="30">
        <v>9472</v>
      </c>
      <c r="K13" s="47">
        <v>0.007877470340018468</v>
      </c>
      <c r="L13" s="30">
        <v>9699</v>
      </c>
      <c r="M13" s="47">
        <v>0.007997609836913324</v>
      </c>
      <c r="N13" s="30">
        <f>VLOOKUP(Q13,'[1]Sheet1'!$A$109:$C$119,2,FALSE)</f>
        <v>9787</v>
      </c>
      <c r="O13" s="47">
        <f>VLOOKUP(Q13,'[1]Sheet1'!$A$109:$C$119,3,FALSE)/1003</f>
        <v>0.007950239800824032</v>
      </c>
      <c r="P13" s="224">
        <f t="shared" si="0"/>
        <v>0.009073100319620579</v>
      </c>
      <c r="Q13" s="336" t="s">
        <v>101</v>
      </c>
    </row>
    <row r="14" spans="1:17" ht="15">
      <c r="A14" s="222" t="s">
        <v>70</v>
      </c>
      <c r="B14" s="30">
        <v>36327</v>
      </c>
      <c r="C14" s="223">
        <v>0.26885389067333737</v>
      </c>
      <c r="D14" s="30">
        <v>34234</v>
      </c>
      <c r="E14" s="47">
        <v>0.27014188090841657</v>
      </c>
      <c r="F14" s="30">
        <v>32918</v>
      </c>
      <c r="G14" s="47">
        <v>0.2716118651759561</v>
      </c>
      <c r="H14" s="28">
        <v>31319</v>
      </c>
      <c r="I14" s="47">
        <v>0.26895497522478035</v>
      </c>
      <c r="J14" s="30">
        <v>33672</v>
      </c>
      <c r="K14" s="47">
        <v>0.028003608666501454</v>
      </c>
      <c r="L14" s="30">
        <v>35158</v>
      </c>
      <c r="M14" s="47">
        <v>0.028990614150551465</v>
      </c>
      <c r="N14" s="30">
        <f>VLOOKUP(Q14,'[1]Sheet1'!$A$109:$C$119,2,FALSE)</f>
        <v>36088</v>
      </c>
      <c r="O14" s="47">
        <f>VLOOKUP(Q14,'[1]Sheet1'!$A$109:$C$119,3,FALSE)/1003</f>
        <v>0.029315240005327238</v>
      </c>
      <c r="P14" s="224">
        <f t="shared" si="0"/>
        <v>0.02645201661072871</v>
      </c>
      <c r="Q14" s="336" t="s">
        <v>102</v>
      </c>
    </row>
    <row r="15" spans="1:17" ht="15.75" thickBot="1">
      <c r="A15" s="225" t="s">
        <v>47</v>
      </c>
      <c r="B15" s="226">
        <v>1896</v>
      </c>
      <c r="C15" s="228">
        <v>0.014032179280332745</v>
      </c>
      <c r="D15" s="137">
        <v>1994</v>
      </c>
      <c r="E15" s="229">
        <v>0.015734734782128373</v>
      </c>
      <c r="F15" s="137">
        <v>2420</v>
      </c>
      <c r="G15" s="229">
        <v>0.01996782045463922</v>
      </c>
      <c r="H15" s="226">
        <v>1545</v>
      </c>
      <c r="I15" s="227">
        <v>0.013267838587511915</v>
      </c>
      <c r="J15" s="226">
        <v>1723</v>
      </c>
      <c r="K15" s="227">
        <v>0.0014329477825012476</v>
      </c>
      <c r="L15" s="226">
        <v>1604</v>
      </c>
      <c r="M15" s="227">
        <v>0.001322627711971231</v>
      </c>
      <c r="N15" s="226">
        <f>VLOOKUP(Q15,'[1]Sheet1'!$A$109:$C$119,2,FALSE)</f>
        <v>1502</v>
      </c>
      <c r="O15" s="227">
        <f>VLOOKUP(Q15,'[1]Sheet1'!$A$109:$C$119,3,FALSE)/1003</f>
        <v>0.0012201144559964951</v>
      </c>
      <c r="P15" s="230">
        <f t="shared" si="0"/>
        <v>-0.06359102244389027</v>
      </c>
      <c r="Q15" s="336" t="s">
        <v>103</v>
      </c>
    </row>
    <row r="16" spans="1:17" ht="15.75" thickBot="1">
      <c r="A16" s="231" t="s">
        <v>36</v>
      </c>
      <c r="B16" s="232">
        <v>135118</v>
      </c>
      <c r="C16" s="233">
        <v>1</v>
      </c>
      <c r="D16" s="234">
        <v>126726</v>
      </c>
      <c r="E16" s="233">
        <v>1</v>
      </c>
      <c r="F16" s="234">
        <v>121195</v>
      </c>
      <c r="G16" s="233">
        <v>1</v>
      </c>
      <c r="H16" s="232">
        <v>116447</v>
      </c>
      <c r="I16" s="233">
        <v>1</v>
      </c>
      <c r="J16" s="232">
        <v>119882</v>
      </c>
      <c r="K16" s="233">
        <v>0.09970089730807577</v>
      </c>
      <c r="L16" s="232">
        <v>120911</v>
      </c>
      <c r="M16" s="233">
        <v>0.09970089730807577</v>
      </c>
      <c r="N16" s="232">
        <f>VLOOKUP(Q16,'[1]Sheet1'!$A$109:$C$119,2,FALSE)</f>
        <v>122735</v>
      </c>
      <c r="O16" s="233">
        <f>VLOOKUP(Q16,'[1]Sheet1'!$A$109:$C$119,3,FALSE)/1003</f>
        <v>0.09970089730807577</v>
      </c>
      <c r="P16" s="235">
        <f t="shared" si="0"/>
        <v>0.015085476093986486</v>
      </c>
      <c r="Q16" s="337" t="s">
        <v>93</v>
      </c>
    </row>
    <row r="20" spans="10:14" ht="15">
      <c r="J20" s="338"/>
      <c r="L20" s="338"/>
      <c r="N20" s="338"/>
    </row>
  </sheetData>
  <sheetProtection/>
  <mergeCells count="12">
    <mergeCell ref="B4:C4"/>
    <mergeCell ref="D4:E4"/>
    <mergeCell ref="F4:G4"/>
    <mergeCell ref="J4:K4"/>
    <mergeCell ref="A1:P1"/>
    <mergeCell ref="A2:P2"/>
    <mergeCell ref="A3:A5"/>
    <mergeCell ref="B3:O3"/>
    <mergeCell ref="P3:P5"/>
    <mergeCell ref="L4:M4"/>
    <mergeCell ref="H4:I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B5" sqref="B5:K15"/>
    </sheetView>
  </sheetViews>
  <sheetFormatPr defaultColWidth="11.421875" defaultRowHeight="15"/>
  <cols>
    <col min="1" max="1" width="25.7109375" style="330" customWidth="1"/>
    <col min="2" max="11" width="12.57421875" style="330" customWidth="1"/>
    <col min="12" max="16384" width="11.421875" style="330" customWidth="1"/>
  </cols>
  <sheetData>
    <row r="1" spans="1:11" ht="24.75" customHeight="1" thickBot="1" thickTop="1">
      <c r="A1" s="441" t="s">
        <v>127</v>
      </c>
      <c r="B1" s="442"/>
      <c r="C1" s="442"/>
      <c r="D1" s="442"/>
      <c r="E1" s="442"/>
      <c r="F1" s="442"/>
      <c r="G1" s="442"/>
      <c r="H1" s="442"/>
      <c r="I1" s="442"/>
      <c r="J1" s="442"/>
      <c r="K1" s="444"/>
    </row>
    <row r="2" spans="1:11" ht="24.75" customHeight="1" thickBot="1" thickTop="1">
      <c r="A2" s="445" t="s">
        <v>61</v>
      </c>
      <c r="B2" s="451" t="s">
        <v>37</v>
      </c>
      <c r="C2" s="452"/>
      <c r="D2" s="453"/>
      <c r="E2" s="453"/>
      <c r="F2" s="452"/>
      <c r="G2" s="452"/>
      <c r="H2" s="453"/>
      <c r="I2" s="454"/>
      <c r="J2" s="455" t="s">
        <v>36</v>
      </c>
      <c r="K2" s="456"/>
    </row>
    <row r="3" spans="1:11" ht="24.75" customHeight="1">
      <c r="A3" s="446"/>
      <c r="B3" s="459" t="s">
        <v>38</v>
      </c>
      <c r="C3" s="460"/>
      <c r="D3" s="397" t="s">
        <v>39</v>
      </c>
      <c r="E3" s="398"/>
      <c r="F3" s="459" t="s">
        <v>40</v>
      </c>
      <c r="G3" s="460"/>
      <c r="H3" s="397" t="s">
        <v>41</v>
      </c>
      <c r="I3" s="398"/>
      <c r="J3" s="457"/>
      <c r="K3" s="458"/>
    </row>
    <row r="4" spans="1:11" ht="24.75" customHeight="1" thickBot="1">
      <c r="A4" s="447"/>
      <c r="B4" s="83" t="s">
        <v>20</v>
      </c>
      <c r="C4" s="236" t="s">
        <v>21</v>
      </c>
      <c r="D4" s="85" t="s">
        <v>20</v>
      </c>
      <c r="E4" s="237" t="s">
        <v>21</v>
      </c>
      <c r="F4" s="83" t="s">
        <v>20</v>
      </c>
      <c r="G4" s="236" t="s">
        <v>21</v>
      </c>
      <c r="H4" s="85" t="s">
        <v>20</v>
      </c>
      <c r="I4" s="237" t="s">
        <v>21</v>
      </c>
      <c r="J4" s="85" t="s">
        <v>20</v>
      </c>
      <c r="K4" s="237" t="s">
        <v>21</v>
      </c>
    </row>
    <row r="5" spans="1:12" ht="15">
      <c r="A5" s="219" t="s">
        <v>62</v>
      </c>
      <c r="B5" s="45">
        <f>VLOOKUP(L5,'[1]Sheet1'!$A$124:$M$134,2,FALSE)</f>
        <v>2817</v>
      </c>
      <c r="C5" s="43">
        <f>VLOOKUP(L5,'[1]Sheet1'!$A$124:$M$134,3,FALSE)/100</f>
        <v>0.053761593953967714</v>
      </c>
      <c r="D5" s="45">
        <f>VLOOKUP(L5,'[1]Sheet1'!$A$124:$M$134,4,FALSE)</f>
        <v>3390</v>
      </c>
      <c r="E5" s="43">
        <f>VLOOKUP(L5,'[1]Sheet1'!$A$124:$M$134,5,FALSE)/100</f>
        <v>0.057786717578071724</v>
      </c>
      <c r="F5" s="238">
        <f>VLOOKUP(L5,'[1]Sheet1'!$A$124:$M$134,6,FALSE)</f>
        <v>1056</v>
      </c>
      <c r="G5" s="43">
        <f>VLOOKUP(L5,'[1]Sheet1'!$A$124:$M$134,7,FALSE)/100</f>
        <v>0.09108945053049254</v>
      </c>
      <c r="H5" s="45">
        <f>VLOOKUP(L5,'[1]Sheet1'!$A$124:$M$134,8,FALSE)</f>
        <v>7</v>
      </c>
      <c r="I5" s="43">
        <f>VLOOKUP(L5,'[1]Sheet1'!$A$124:$M$134,9,FALSE)/100</f>
        <v>0.08641975308641975</v>
      </c>
      <c r="J5" s="45">
        <f>VLOOKUP(L5,'[1]Sheet1'!$A$124:$M$134,10,FALSE)</f>
        <v>7270</v>
      </c>
      <c r="K5" s="43">
        <f>VLOOKUP(L5,'[1]Sheet1'!$A$124:$M$134,11,FALSE)/100</f>
        <v>0.0592333075324887</v>
      </c>
      <c r="L5" s="336" t="s">
        <v>94</v>
      </c>
    </row>
    <row r="6" spans="1:12" ht="15">
      <c r="A6" s="222" t="s">
        <v>63</v>
      </c>
      <c r="B6" s="30">
        <f>VLOOKUP(L6,'[1]Sheet1'!$A$124:$M$134,2,FALSE)</f>
        <v>2395</v>
      </c>
      <c r="C6" s="47">
        <f>VLOOKUP(L6,'[1]Sheet1'!$A$124:$M$134,3,FALSE)/100</f>
        <v>0.04570785144471163</v>
      </c>
      <c r="D6" s="30">
        <f>VLOOKUP(L6,'[1]Sheet1'!$A$124:$M$134,4,FALSE)</f>
        <v>3060</v>
      </c>
      <c r="E6" s="47">
        <f>VLOOKUP(L6,'[1]Sheet1'!$A$124:$M$134,5,FALSE)/100</f>
        <v>0.05216146188463111</v>
      </c>
      <c r="F6" s="199">
        <f>VLOOKUP(L6,'[1]Sheet1'!$A$124:$M$134,6,FALSE)</f>
        <v>872</v>
      </c>
      <c r="G6" s="47">
        <f>VLOOKUP(L6,'[1]Sheet1'!$A$124:$M$134,7,FALSE)/100</f>
        <v>0.07521780384714914</v>
      </c>
      <c r="H6" s="30">
        <f>VLOOKUP(L6,'[1]Sheet1'!$A$124:$M$134,8,FALSE)</f>
        <v>14</v>
      </c>
      <c r="I6" s="47">
        <f>VLOOKUP(L6,'[1]Sheet1'!$A$124:$M$134,9,FALSE)/100</f>
        <v>0.1728395061728395</v>
      </c>
      <c r="J6" s="30">
        <f>VLOOKUP(L6,'[1]Sheet1'!$A$124:$M$134,10,FALSE)</f>
        <v>6341</v>
      </c>
      <c r="K6" s="47">
        <f>VLOOKUP(L6,'[1]Sheet1'!$A$124:$M$134,11,FALSE)/100</f>
        <v>0.05166415447916242</v>
      </c>
      <c r="L6" s="336" t="s">
        <v>95</v>
      </c>
    </row>
    <row r="7" spans="1:12" ht="15">
      <c r="A7" s="222" t="s">
        <v>64</v>
      </c>
      <c r="B7" s="30">
        <f>VLOOKUP(L7,'[1]Sheet1'!$A$124:$M$134,2,FALSE)</f>
        <v>3215</v>
      </c>
      <c r="C7" s="47">
        <f>VLOOKUP(L7,'[1]Sheet1'!$A$124:$M$134,3,FALSE)/100</f>
        <v>0.06135730371388221</v>
      </c>
      <c r="D7" s="30">
        <f>VLOOKUP(L7,'[1]Sheet1'!$A$124:$M$134,4,FALSE)</f>
        <v>4441</v>
      </c>
      <c r="E7" s="47">
        <f>VLOOKUP(L7,'[1]Sheet1'!$A$124:$M$134,5,FALSE)/100</f>
        <v>0.07570230465021137</v>
      </c>
      <c r="F7" s="199">
        <f>VLOOKUP(L7,'[1]Sheet1'!$A$124:$M$134,6,FALSE)</f>
        <v>1150</v>
      </c>
      <c r="G7" s="47">
        <f>VLOOKUP(L7,'[1]Sheet1'!$A$124:$M$134,7,FALSE)/100</f>
        <v>0.09919779177089623</v>
      </c>
      <c r="H7" s="30">
        <f>VLOOKUP(L7,'[1]Sheet1'!$A$124:$M$134,8,FALSE)</f>
        <v>16</v>
      </c>
      <c r="I7" s="47">
        <f>VLOOKUP(L7,'[1]Sheet1'!$A$124:$M$134,9,FALSE)/100</f>
        <v>0.19753086419753085</v>
      </c>
      <c r="J7" s="30">
        <f>VLOOKUP(L7,'[1]Sheet1'!$A$124:$M$134,10,FALSE)</f>
        <v>8822</v>
      </c>
      <c r="K7" s="47">
        <f>VLOOKUP(L7,'[1]Sheet1'!$A$124:$M$134,11,FALSE)/100</f>
        <v>0.07187843728357844</v>
      </c>
      <c r="L7" s="336" t="s">
        <v>96</v>
      </c>
    </row>
    <row r="8" spans="1:12" ht="15">
      <c r="A8" s="222" t="s">
        <v>65</v>
      </c>
      <c r="B8" s="30">
        <f>VLOOKUP(L8,'[1]Sheet1'!$A$124:$M$134,2,FALSE)</f>
        <v>5596</v>
      </c>
      <c r="C8" s="47">
        <f>VLOOKUP(L8,'[1]Sheet1'!$A$124:$M$134,3,FALSE)/100</f>
        <v>0.10679796938814459</v>
      </c>
      <c r="D8" s="30">
        <f>VLOOKUP(L8,'[1]Sheet1'!$A$124:$M$134,4,FALSE)</f>
        <v>7610</v>
      </c>
      <c r="E8" s="47">
        <f>VLOOKUP(L8,'[1]Sheet1'!$A$124:$M$134,5,FALSE)/100</f>
        <v>0.1297218055366153</v>
      </c>
      <c r="F8" s="199">
        <f>VLOOKUP(L8,'[1]Sheet1'!$A$124:$M$134,6,FALSE)</f>
        <v>1690</v>
      </c>
      <c r="G8" s="47">
        <f>VLOOKUP(L8,'[1]Sheet1'!$A$124:$M$134,7,FALSE)/100</f>
        <v>0.14577762442853445</v>
      </c>
      <c r="H8" s="30">
        <f>VLOOKUP(L8,'[1]Sheet1'!$A$124:$M$134,8,FALSE)</f>
        <v>14</v>
      </c>
      <c r="I8" s="47">
        <f>VLOOKUP(L8,'[1]Sheet1'!$A$124:$M$134,9,FALSE)/100</f>
        <v>0.1728395061728395</v>
      </c>
      <c r="J8" s="30">
        <f>VLOOKUP(L8,'[1]Sheet1'!$A$124:$M$134,10,FALSE)</f>
        <v>14910</v>
      </c>
      <c r="K8" s="47">
        <f>VLOOKUP(L8,'[1]Sheet1'!$A$124:$M$134,11,FALSE)/100</f>
        <v>0.12148124007006965</v>
      </c>
      <c r="L8" s="336" t="s">
        <v>97</v>
      </c>
    </row>
    <row r="9" spans="1:12" ht="15">
      <c r="A9" s="222" t="s">
        <v>66</v>
      </c>
      <c r="B9" s="30">
        <f>VLOOKUP(L9,'[1]Sheet1'!$A$124:$M$134,2,FALSE)</f>
        <v>4326</v>
      </c>
      <c r="C9" s="47">
        <f>VLOOKUP(L9,'[1]Sheet1'!$A$124:$M$134,3,FALSE)/100</f>
        <v>0.08256040306881943</v>
      </c>
      <c r="D9" s="30">
        <f>VLOOKUP(L9,'[1]Sheet1'!$A$124:$M$134,4,FALSE)</f>
        <v>5893</v>
      </c>
      <c r="E9" s="47">
        <f>VLOOKUP(L9,'[1]Sheet1'!$A$124:$M$134,5,FALSE)/100</f>
        <v>0.10045342970135004</v>
      </c>
      <c r="F9" s="199">
        <f>VLOOKUP(L9,'[1]Sheet1'!$A$124:$M$134,6,FALSE)</f>
        <v>1160</v>
      </c>
      <c r="G9" s="47">
        <f>VLOOKUP(L9,'[1]Sheet1'!$A$124:$M$134,7,FALSE)/100</f>
        <v>0.1000603812645562</v>
      </c>
      <c r="H9" s="30">
        <f>VLOOKUP(L9,'[1]Sheet1'!$A$124:$M$134,8,FALSE)</f>
        <v>4</v>
      </c>
      <c r="I9" s="47">
        <f>VLOOKUP(L9,'[1]Sheet1'!$A$124:$M$134,9,FALSE)/100</f>
        <v>0.04938271604938271</v>
      </c>
      <c r="J9" s="30">
        <f>VLOOKUP(L9,'[1]Sheet1'!$A$124:$M$134,10,FALSE)</f>
        <v>11383</v>
      </c>
      <c r="K9" s="47">
        <f>VLOOKUP(L9,'[1]Sheet1'!$A$124:$M$134,11,FALSE)/100</f>
        <v>0.09274453089990631</v>
      </c>
      <c r="L9" s="336" t="s">
        <v>98</v>
      </c>
    </row>
    <row r="10" spans="1:12" ht="15">
      <c r="A10" s="222" t="s">
        <v>67</v>
      </c>
      <c r="B10" s="30">
        <f>VLOOKUP(L10,'[1]Sheet1'!$A$124:$M$134,2,FALSE)</f>
        <v>4843</v>
      </c>
      <c r="C10" s="47">
        <f>VLOOKUP(L10,'[1]Sheet1'!$A$124:$M$134,3,FALSE)/100</f>
        <v>0.09242719187755258</v>
      </c>
      <c r="D10" s="30">
        <f>VLOOKUP(L10,'[1]Sheet1'!$A$124:$M$134,4,FALSE)</f>
        <v>5773</v>
      </c>
      <c r="E10" s="47">
        <f>VLOOKUP(L10,'[1]Sheet1'!$A$124:$M$134,5,FALSE)/100</f>
        <v>0.09840788217646257</v>
      </c>
      <c r="F10" s="199">
        <f>VLOOKUP(L10,'[1]Sheet1'!$A$124:$M$134,6,FALSE)</f>
        <v>1009</v>
      </c>
      <c r="G10" s="47">
        <f>VLOOKUP(L10,'[1]Sheet1'!$A$124:$M$134,7,FALSE)/100</f>
        <v>0.0870352799102907</v>
      </c>
      <c r="H10" s="30">
        <f>VLOOKUP(L10,'[1]Sheet1'!$A$124:$M$134,8,FALSE)</f>
        <v>7</v>
      </c>
      <c r="I10" s="47">
        <f>VLOOKUP(L10,'[1]Sheet1'!$A$124:$M$134,9,FALSE)/100</f>
        <v>0.08641975308641975</v>
      </c>
      <c r="J10" s="30">
        <f>VLOOKUP(L10,'[1]Sheet1'!$A$124:$M$134,10,FALSE)</f>
        <v>11632</v>
      </c>
      <c r="K10" s="47">
        <f>VLOOKUP(L10,'[1]Sheet1'!$A$124:$M$134,11,FALSE)/100</f>
        <v>0.09477329205198191</v>
      </c>
      <c r="L10" s="336" t="s">
        <v>99</v>
      </c>
    </row>
    <row r="11" spans="1:12" ht="15">
      <c r="A11" s="222" t="s">
        <v>68</v>
      </c>
      <c r="B11" s="30">
        <f>VLOOKUP(L11,'[1]Sheet1'!$A$124:$M$134,2,FALSE)</f>
        <v>6547</v>
      </c>
      <c r="C11" s="47">
        <f>VLOOKUP(L11,'[1]Sheet1'!$A$124:$M$134,3,FALSE)/100</f>
        <v>0.12494751708080462</v>
      </c>
      <c r="D11" s="30">
        <f>VLOOKUP(L11,'[1]Sheet1'!$A$124:$M$134,4,FALSE)</f>
        <v>7207</v>
      </c>
      <c r="E11" s="47">
        <f>VLOOKUP(L11,'[1]Sheet1'!$A$124:$M$134,5,FALSE)/100</f>
        <v>0.12285217509886813</v>
      </c>
      <c r="F11" s="199">
        <f>VLOOKUP(L11,'[1]Sheet1'!$A$124:$M$134,6,FALSE)</f>
        <v>1242</v>
      </c>
      <c r="G11" s="47">
        <f>VLOOKUP(L11,'[1]Sheet1'!$A$124:$M$134,7,FALSE)/100</f>
        <v>0.10713361511256793</v>
      </c>
      <c r="H11" s="30">
        <f>VLOOKUP(L11,'[1]Sheet1'!$A$124:$M$134,8,FALSE)</f>
        <v>4</v>
      </c>
      <c r="I11" s="47">
        <f>VLOOKUP(L11,'[1]Sheet1'!$A$124:$M$134,9,FALSE)/100</f>
        <v>0.04938271604938271</v>
      </c>
      <c r="J11" s="30">
        <f>VLOOKUP(L11,'[1]Sheet1'!$A$124:$M$134,10,FALSE)</f>
        <v>15000</v>
      </c>
      <c r="K11" s="47">
        <f>VLOOKUP(L11,'[1]Sheet1'!$A$124:$M$134,11,FALSE)/100</f>
        <v>0.1222145272334705</v>
      </c>
      <c r="L11" s="336" t="s">
        <v>100</v>
      </c>
    </row>
    <row r="12" spans="1:12" ht="15">
      <c r="A12" s="222" t="s">
        <v>69</v>
      </c>
      <c r="B12" s="30">
        <f>VLOOKUP(L12,'[1]Sheet1'!$A$124:$M$134,2,FALSE)</f>
        <v>4566</v>
      </c>
      <c r="C12" s="47">
        <f>VLOOKUP(L12,'[1]Sheet1'!$A$124:$M$134,3,FALSE)/100</f>
        <v>0.0871407305622352</v>
      </c>
      <c r="D12" s="30">
        <f>VLOOKUP(L12,'[1]Sheet1'!$A$124:$M$134,4,FALSE)</f>
        <v>4435</v>
      </c>
      <c r="E12" s="47">
        <f>VLOOKUP(L12,'[1]Sheet1'!$A$124:$M$134,5,FALSE)/100</f>
        <v>0.075600027273967</v>
      </c>
      <c r="F12" s="199">
        <f>VLOOKUP(L12,'[1]Sheet1'!$A$124:$M$134,6,FALSE)</f>
        <v>783</v>
      </c>
      <c r="G12" s="47">
        <f>VLOOKUP(L12,'[1]Sheet1'!$A$124:$M$134,7,FALSE)/100</f>
        <v>0.06754075735357544</v>
      </c>
      <c r="H12" s="30">
        <f>VLOOKUP(L12,'[1]Sheet1'!$A$124:$M$134,8,FALSE)</f>
        <v>3</v>
      </c>
      <c r="I12" s="47">
        <f>VLOOKUP(L12,'[1]Sheet1'!$A$124:$M$134,9,FALSE)/100</f>
        <v>0.037037037037037035</v>
      </c>
      <c r="J12" s="30">
        <f>VLOOKUP(L12,'[1]Sheet1'!$A$124:$M$134,10,FALSE)</f>
        <v>9787</v>
      </c>
      <c r="K12" s="47">
        <f>VLOOKUP(L12,'[1]Sheet1'!$A$124:$M$134,11,FALSE)/100</f>
        <v>0.07974090520226504</v>
      </c>
      <c r="L12" s="336" t="s">
        <v>101</v>
      </c>
    </row>
    <row r="13" spans="1:12" ht="15">
      <c r="A13" s="222" t="s">
        <v>70</v>
      </c>
      <c r="B13" s="30">
        <f>VLOOKUP(L13,'[1]Sheet1'!$A$124:$M$134,2,FALSE)</f>
        <v>17107</v>
      </c>
      <c r="C13" s="47">
        <f>VLOOKUP(L13,'[1]Sheet1'!$A$124:$M$134,3,FALSE)/100</f>
        <v>0.3264819267910989</v>
      </c>
      <c r="D13" s="30">
        <f>VLOOKUP(L13,'[1]Sheet1'!$A$124:$M$134,4,FALSE)</f>
        <v>16425</v>
      </c>
      <c r="E13" s="47">
        <f>VLOOKUP(L13,'[1]Sheet1'!$A$124:$M$134,5,FALSE)/100</f>
        <v>0.2799843174689759</v>
      </c>
      <c r="F13" s="199">
        <f>VLOOKUP(L13,'[1]Sheet1'!$A$124:$M$134,6,FALSE)</f>
        <v>2547</v>
      </c>
      <c r="G13" s="47">
        <f>VLOOKUP(L13,'[1]Sheet1'!$A$124:$M$134,7,FALSE)/100</f>
        <v>0.2197015440351937</v>
      </c>
      <c r="H13" s="30">
        <f>VLOOKUP(L13,'[1]Sheet1'!$A$124:$M$134,8,FALSE)</f>
        <v>9</v>
      </c>
      <c r="I13" s="47">
        <f>VLOOKUP(L13,'[1]Sheet1'!$A$124:$M$134,9,FALSE)/100</f>
        <v>0.1111111111111111</v>
      </c>
      <c r="J13" s="30">
        <f>VLOOKUP(L13,'[1]Sheet1'!$A$124:$M$134,10,FALSE)</f>
        <v>36088</v>
      </c>
      <c r="K13" s="47">
        <f>VLOOKUP(L13,'[1]Sheet1'!$A$124:$M$134,11,FALSE)/100</f>
        <v>0.2940318572534322</v>
      </c>
      <c r="L13" s="336" t="s">
        <v>102</v>
      </c>
    </row>
    <row r="14" spans="1:12" ht="15.75" thickBot="1">
      <c r="A14" s="225" t="s">
        <v>47</v>
      </c>
      <c r="B14" s="34">
        <f>VLOOKUP(L14,'[1]Sheet1'!$A$124:$M$134,2,FALSE)</f>
        <v>986</v>
      </c>
      <c r="C14" s="227">
        <f>VLOOKUP(L14,'[1]Sheet1'!$A$124:$M$134,3,FALSE)/100</f>
        <v>0.01881751211878316</v>
      </c>
      <c r="D14" s="34">
        <f>VLOOKUP(L14,'[1]Sheet1'!$A$124:$M$134,4,FALSE)</f>
        <v>430</v>
      </c>
      <c r="E14" s="227">
        <f>VLOOKUP(L14,'[1]Sheet1'!$A$124:$M$134,5,FALSE)/100</f>
        <v>0.007329878630846856</v>
      </c>
      <c r="F14" s="203">
        <f>VLOOKUP(L14,'[1]Sheet1'!$A$124:$M$134,6,FALSE)</f>
        <v>84</v>
      </c>
      <c r="G14" s="227">
        <f>VLOOKUP(L14,'[1]Sheet1'!$A$124:$M$134,7,FALSE)/100</f>
        <v>0.007245751746743724</v>
      </c>
      <c r="H14" s="34">
        <f>VLOOKUP(L14,'[1]Sheet1'!$A$124:$M$134,8,FALSE)</f>
        <v>3</v>
      </c>
      <c r="I14" s="227">
        <f>VLOOKUP(L14,'[1]Sheet1'!$A$124:$M$134,9,FALSE)/100</f>
        <v>0.037037037037037035</v>
      </c>
      <c r="J14" s="34">
        <f>VLOOKUP(L14,'[1]Sheet1'!$A$124:$M$134,10,FALSE)</f>
        <v>1502</v>
      </c>
      <c r="K14" s="227">
        <f>VLOOKUP(L14,'[1]Sheet1'!$A$124:$M$134,11,FALSE)/100</f>
        <v>0.012237747993644845</v>
      </c>
      <c r="L14" s="336" t="s">
        <v>103</v>
      </c>
    </row>
    <row r="15" spans="1:12" ht="15.75" thickBot="1">
      <c r="A15" s="239" t="s">
        <v>36</v>
      </c>
      <c r="B15" s="149">
        <f>VLOOKUP(L15,'[1]Sheet1'!$A$124:$M$134,2,FALSE)</f>
        <v>52398</v>
      </c>
      <c r="C15" s="233">
        <f>VLOOKUP(L15,'[1]Sheet1'!$A$124:$M$134,3,FALSE)/100</f>
        <v>1</v>
      </c>
      <c r="D15" s="149">
        <f>VLOOKUP(L15,'[1]Sheet1'!$A$124:$M$134,4,FALSE)</f>
        <v>58664</v>
      </c>
      <c r="E15" s="233">
        <f>VLOOKUP(L15,'[1]Sheet1'!$A$124:$M$134,5,FALSE)/100</f>
        <v>1</v>
      </c>
      <c r="F15" s="150">
        <f>VLOOKUP(L15,'[1]Sheet1'!$A$124:$M$134,6,FALSE)</f>
        <v>11593</v>
      </c>
      <c r="G15" s="233">
        <f>VLOOKUP(L15,'[1]Sheet1'!$A$124:$M$134,7,FALSE)/100</f>
        <v>1</v>
      </c>
      <c r="H15" s="149">
        <f>VLOOKUP(L15,'[1]Sheet1'!$A$124:$M$134,8,FALSE)</f>
        <v>81</v>
      </c>
      <c r="I15" s="233">
        <f>VLOOKUP(L15,'[1]Sheet1'!$A$124:$M$134,9,FALSE)/100</f>
        <v>1</v>
      </c>
      <c r="J15" s="149">
        <f>VLOOKUP(L15,'[1]Sheet1'!$A$124:$M$134,10,FALSE)</f>
        <v>122735</v>
      </c>
      <c r="K15" s="233">
        <f>VLOOKUP(L15,'[1]Sheet1'!$A$124:$M$134,11,FALSE)/100</f>
        <v>1</v>
      </c>
      <c r="L15" s="337" t="s">
        <v>93</v>
      </c>
    </row>
    <row r="16" spans="1:11" ht="15">
      <c r="A16" s="155"/>
      <c r="B16" s="240"/>
      <c r="C16" s="241"/>
      <c r="D16" s="240"/>
      <c r="E16" s="241"/>
      <c r="F16" s="240"/>
      <c r="G16" s="241"/>
      <c r="H16" s="240"/>
      <c r="I16" s="241"/>
      <c r="J16" s="240"/>
      <c r="K16" s="241"/>
    </row>
    <row r="17" spans="1:11" ht="15">
      <c r="A17" s="79" t="s">
        <v>42</v>
      </c>
      <c r="B17" s="59"/>
      <c r="C17" s="113"/>
      <c r="D17" s="59"/>
      <c r="E17" s="113"/>
      <c r="F17" s="59"/>
      <c r="G17" s="113"/>
      <c r="H17" s="59"/>
      <c r="I17" s="113"/>
      <c r="J17" s="59"/>
      <c r="K17" s="113"/>
    </row>
    <row r="18" spans="1:11" ht="15">
      <c r="A18" s="80" t="s">
        <v>43</v>
      </c>
      <c r="B18" s="59"/>
      <c r="C18" s="113"/>
      <c r="D18" s="59"/>
      <c r="E18" s="113"/>
      <c r="F18" s="59"/>
      <c r="G18" s="113"/>
      <c r="H18" s="59"/>
      <c r="I18" s="113"/>
      <c r="J18" s="59"/>
      <c r="K18" s="113"/>
    </row>
    <row r="19" spans="1:11" ht="15">
      <c r="A19" s="59"/>
      <c r="B19" s="59"/>
      <c r="C19" s="113"/>
      <c r="D19" s="59"/>
      <c r="E19" s="113"/>
      <c r="F19" s="59"/>
      <c r="G19" s="113"/>
      <c r="H19" s="59"/>
      <c r="I19" s="113"/>
      <c r="J19" s="59"/>
      <c r="K19" s="11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2016-06-20T07:03:15Z</cp:lastPrinted>
  <dcterms:created xsi:type="dcterms:W3CDTF">2015-01-12T10:04:11Z</dcterms:created>
  <dcterms:modified xsi:type="dcterms:W3CDTF">2019-09-17T08:54:50Z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